
<file path=[Content_Types].xml><?xml version="1.0" encoding="utf-8"?>
<Types xmlns="http://schemas.openxmlformats.org/package/2006/content-types">
  <Default Extension="bin" ContentType="application/vnd.openxmlformats-officedocument.oleObject"/>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printerSettings/printerSettings2.bin" ContentType="application/vnd.openxmlformats-officedocument.spreadsheetml.printerSettings"/>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C:\Users\MARC Lab User\Desktop\Las specification\"/>
    </mc:Choice>
  </mc:AlternateContent>
  <xr:revisionPtr revIDLastSave="0" documentId="13_ncr:1_{E3225998-FC6B-4E33-86E1-9DEE9AF132E7}" xr6:coauthVersionLast="47" xr6:coauthVersionMax="47" xr10:uidLastSave="{00000000-0000-0000-0000-000000000000}"/>
  <bookViews>
    <workbookView xWindow="-120" yWindow="-120" windowWidth="29040" windowHeight="15840" activeTab="1" xr2:uid="{00000000-000D-0000-FFFF-FFFF00000000}"/>
  </bookViews>
  <sheets>
    <sheet name="Instructions" sheetId="5" r:id="rId1"/>
    <sheet name="VECD" sheetId="6" r:id="rId2"/>
    <sheet name="VECD revised" sheetId="7" r:id="rId3"/>
    <sheet name="FractureIndexAnalysis" sheetId="2" r:id="rId4"/>
  </sheets>
  <definedNames>
    <definedName name="solver_adj" localSheetId="1" hidden="1">VECD!$AA$6:$AB$6</definedName>
    <definedName name="solver_adj" localSheetId="2" hidden="1">'VECD revised'!$AA$6:$AB$6</definedName>
    <definedName name="solver_cvg" localSheetId="1" hidden="1">0.0001</definedName>
    <definedName name="solver_cvg" localSheetId="2" hidden="1">0.0001</definedName>
    <definedName name="solver_drv" localSheetId="1" hidden="1">1</definedName>
    <definedName name="solver_drv" localSheetId="2" hidden="1">1</definedName>
    <definedName name="solver_eng" localSheetId="1" hidden="1">1</definedName>
    <definedName name="solver_eng" localSheetId="2" hidden="1">1</definedName>
    <definedName name="solver_est" localSheetId="1" hidden="1">1</definedName>
    <definedName name="solver_est" localSheetId="2" hidden="1">1</definedName>
    <definedName name="solver_itr" localSheetId="1" hidden="1">2147483647</definedName>
    <definedName name="solver_itr" localSheetId="2" hidden="1">2147483647</definedName>
    <definedName name="solver_mip" localSheetId="1" hidden="1">2147483647</definedName>
    <definedName name="solver_mip" localSheetId="2" hidden="1">2147483647</definedName>
    <definedName name="solver_mni" localSheetId="1" hidden="1">30</definedName>
    <definedName name="solver_mni" localSheetId="2" hidden="1">30</definedName>
    <definedName name="solver_mrt" localSheetId="1" hidden="1">0.075</definedName>
    <definedName name="solver_mrt" localSheetId="2" hidden="1">0.075</definedName>
    <definedName name="solver_msl" localSheetId="1" hidden="1">2</definedName>
    <definedName name="solver_msl" localSheetId="2" hidden="1">2</definedName>
    <definedName name="solver_neg" localSheetId="1" hidden="1">1</definedName>
    <definedName name="solver_neg" localSheetId="2" hidden="1">1</definedName>
    <definedName name="solver_nod" localSheetId="1" hidden="1">2147483647</definedName>
    <definedName name="solver_nod" localSheetId="2" hidden="1">2147483647</definedName>
    <definedName name="solver_num" localSheetId="1" hidden="1">0</definedName>
    <definedName name="solver_num" localSheetId="2" hidden="1">0</definedName>
    <definedName name="solver_nwt" localSheetId="1" hidden="1">1</definedName>
    <definedName name="solver_nwt" localSheetId="2" hidden="1">1</definedName>
    <definedName name="solver_opt" localSheetId="1" hidden="1">VECD!$AC$6</definedName>
    <definedName name="solver_opt" localSheetId="2" hidden="1">'VECD revised'!$AC$6</definedName>
    <definedName name="solver_pre" localSheetId="1" hidden="1">0.000001</definedName>
    <definedName name="solver_pre" localSheetId="2" hidden="1">0.000001</definedName>
    <definedName name="solver_rbv" localSheetId="1" hidden="1">1</definedName>
    <definedName name="solver_rbv" localSheetId="2" hidden="1">1</definedName>
    <definedName name="solver_rlx" localSheetId="1" hidden="1">2</definedName>
    <definedName name="solver_rlx" localSheetId="2" hidden="1">2</definedName>
    <definedName name="solver_rsd" localSheetId="1" hidden="1">0</definedName>
    <definedName name="solver_rsd" localSheetId="2" hidden="1">0</definedName>
    <definedName name="solver_scl" localSheetId="1" hidden="1">1</definedName>
    <definedName name="solver_scl" localSheetId="2" hidden="1">1</definedName>
    <definedName name="solver_sho" localSheetId="1" hidden="1">2</definedName>
    <definedName name="solver_sho" localSheetId="2" hidden="1">2</definedName>
    <definedName name="solver_ssz" localSheetId="1" hidden="1">100</definedName>
    <definedName name="solver_ssz" localSheetId="2" hidden="1">100</definedName>
    <definedName name="solver_tim" localSheetId="1" hidden="1">2147483647</definedName>
    <definedName name="solver_tim" localSheetId="2" hidden="1">2147483647</definedName>
    <definedName name="solver_tol" localSheetId="1" hidden="1">0.01</definedName>
    <definedName name="solver_tol" localSheetId="2" hidden="1">0.01</definedName>
    <definedName name="solver_typ" localSheetId="1" hidden="1">2</definedName>
    <definedName name="solver_typ" localSheetId="2" hidden="1">2</definedName>
    <definedName name="solver_val" localSheetId="1" hidden="1">0</definedName>
    <definedName name="solver_val" localSheetId="2" hidden="1">0</definedName>
    <definedName name="solver_ver" localSheetId="1" hidden="1">3</definedName>
    <definedName name="solver_ver" localSheetId="2" hidden="1">3</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Z6" i="7" l="1"/>
  <c r="R3" i="7"/>
  <c r="T14" i="7"/>
  <c r="AA9" i="7"/>
  <c r="J2" i="7"/>
  <c r="Z9" i="7"/>
  <c r="AB9" i="6"/>
  <c r="T14" i="6"/>
  <c r="T15" i="6" s="1"/>
  <c r="S3" i="6"/>
  <c r="R3" i="6"/>
  <c r="S313" i="7"/>
  <c r="R313" i="7"/>
  <c r="R312" i="7"/>
  <c r="S312" i="7" s="1"/>
  <c r="R311" i="7"/>
  <c r="S311" i="7" s="1"/>
  <c r="S310" i="7"/>
  <c r="R310" i="7"/>
  <c r="S309" i="7"/>
  <c r="R309" i="7"/>
  <c r="R308" i="7"/>
  <c r="S308" i="7" s="1"/>
  <c r="R307" i="7"/>
  <c r="S307" i="7" s="1"/>
  <c r="S306" i="7"/>
  <c r="R306" i="7"/>
  <c r="S305" i="7"/>
  <c r="R305" i="7"/>
  <c r="R304" i="7"/>
  <c r="S304" i="7" s="1"/>
  <c r="R303" i="7"/>
  <c r="S303" i="7" s="1"/>
  <c r="S302" i="7"/>
  <c r="R302" i="7"/>
  <c r="S301" i="7"/>
  <c r="R301" i="7"/>
  <c r="R300" i="7"/>
  <c r="S300" i="7" s="1"/>
  <c r="R299" i="7"/>
  <c r="S299" i="7" s="1"/>
  <c r="S298" i="7"/>
  <c r="R298" i="7"/>
  <c r="S297" i="7"/>
  <c r="R297" i="7"/>
  <c r="R296" i="7"/>
  <c r="S296" i="7" s="1"/>
  <c r="R295" i="7"/>
  <c r="S295" i="7" s="1"/>
  <c r="S294" i="7"/>
  <c r="R294" i="7"/>
  <c r="S293" i="7"/>
  <c r="R293" i="7"/>
  <c r="R292" i="7"/>
  <c r="S292" i="7" s="1"/>
  <c r="R291" i="7"/>
  <c r="S291" i="7" s="1"/>
  <c r="S290" i="7"/>
  <c r="R290" i="7"/>
  <c r="S289" i="7"/>
  <c r="R289" i="7"/>
  <c r="R288" i="7"/>
  <c r="S288" i="7" s="1"/>
  <c r="R287" i="7"/>
  <c r="S287" i="7" s="1"/>
  <c r="R286" i="7"/>
  <c r="S286" i="7" s="1"/>
  <c r="S285" i="7"/>
  <c r="R285" i="7"/>
  <c r="R284" i="7"/>
  <c r="S284" i="7" s="1"/>
  <c r="R283" i="7"/>
  <c r="S283" i="7" s="1"/>
  <c r="R282" i="7"/>
  <c r="S282" i="7" s="1"/>
  <c r="S281" i="7"/>
  <c r="R281" i="7"/>
  <c r="R280" i="7"/>
  <c r="S280" i="7" s="1"/>
  <c r="R279" i="7"/>
  <c r="S279" i="7" s="1"/>
  <c r="R278" i="7"/>
  <c r="S278" i="7" s="1"/>
  <c r="S277" i="7"/>
  <c r="R277" i="7"/>
  <c r="R276" i="7"/>
  <c r="S276" i="7" s="1"/>
  <c r="R275" i="7"/>
  <c r="S275" i="7" s="1"/>
  <c r="R274" i="7"/>
  <c r="S274" i="7" s="1"/>
  <c r="S273" i="7"/>
  <c r="R273" i="7"/>
  <c r="R272" i="7"/>
  <c r="S272" i="7" s="1"/>
  <c r="R271" i="7"/>
  <c r="S271" i="7" s="1"/>
  <c r="R270" i="7"/>
  <c r="S270" i="7" s="1"/>
  <c r="S269" i="7"/>
  <c r="R269" i="7"/>
  <c r="R268" i="7"/>
  <c r="S268" i="7" s="1"/>
  <c r="R267" i="7"/>
  <c r="S267" i="7" s="1"/>
  <c r="R266" i="7"/>
  <c r="S266" i="7" s="1"/>
  <c r="S265" i="7"/>
  <c r="R265" i="7"/>
  <c r="R264" i="7"/>
  <c r="S264" i="7" s="1"/>
  <c r="R263" i="7"/>
  <c r="S263" i="7" s="1"/>
  <c r="R262" i="7"/>
  <c r="S262" i="7" s="1"/>
  <c r="S261" i="7"/>
  <c r="R261" i="7"/>
  <c r="R260" i="7"/>
  <c r="S260" i="7" s="1"/>
  <c r="R259" i="7"/>
  <c r="S259" i="7" s="1"/>
  <c r="R258" i="7"/>
  <c r="S258" i="7" s="1"/>
  <c r="S257" i="7"/>
  <c r="R257" i="7"/>
  <c r="R256" i="7"/>
  <c r="S256" i="7" s="1"/>
  <c r="S255" i="7"/>
  <c r="R255" i="7"/>
  <c r="S254" i="7"/>
  <c r="R254" i="7"/>
  <c r="R253" i="7"/>
  <c r="S253" i="7" s="1"/>
  <c r="R252" i="7"/>
  <c r="S252" i="7" s="1"/>
  <c r="S251" i="7"/>
  <c r="R251" i="7"/>
  <c r="R250" i="7"/>
  <c r="S250" i="7" s="1"/>
  <c r="R249" i="7"/>
  <c r="S249" i="7" s="1"/>
  <c r="R248" i="7"/>
  <c r="S248" i="7" s="1"/>
  <c r="S247" i="7"/>
  <c r="R247" i="7"/>
  <c r="S246" i="7"/>
  <c r="R246" i="7"/>
  <c r="R245" i="7"/>
  <c r="S245" i="7" s="1"/>
  <c r="R244" i="7"/>
  <c r="S244" i="7" s="1"/>
  <c r="S243" i="7"/>
  <c r="R243" i="7"/>
  <c r="R242" i="7"/>
  <c r="S242" i="7" s="1"/>
  <c r="R241" i="7"/>
  <c r="S241" i="7" s="1"/>
  <c r="R240" i="7"/>
  <c r="S240" i="7" s="1"/>
  <c r="S239" i="7"/>
  <c r="R239" i="7"/>
  <c r="S238" i="7"/>
  <c r="R238" i="7"/>
  <c r="R237" i="7"/>
  <c r="S237" i="7" s="1"/>
  <c r="R236" i="7"/>
  <c r="S236" i="7" s="1"/>
  <c r="S235" i="7"/>
  <c r="R235" i="7"/>
  <c r="R234" i="7"/>
  <c r="S234" i="7" s="1"/>
  <c r="R233" i="7"/>
  <c r="S233" i="7" s="1"/>
  <c r="R232" i="7"/>
  <c r="S232" i="7" s="1"/>
  <c r="S231" i="7"/>
  <c r="R231" i="7"/>
  <c r="S230" i="7"/>
  <c r="R230" i="7"/>
  <c r="R229" i="7"/>
  <c r="S229" i="7" s="1"/>
  <c r="R228" i="7"/>
  <c r="S228" i="7" s="1"/>
  <c r="S227" i="7"/>
  <c r="R227" i="7"/>
  <c r="R226" i="7"/>
  <c r="S226" i="7" s="1"/>
  <c r="R225" i="7"/>
  <c r="S225" i="7" s="1"/>
  <c r="R224" i="7"/>
  <c r="S224" i="7" s="1"/>
  <c r="S223" i="7"/>
  <c r="R223" i="7"/>
  <c r="S222" i="7"/>
  <c r="R222" i="7"/>
  <c r="R221" i="7"/>
  <c r="S221" i="7" s="1"/>
  <c r="R220" i="7"/>
  <c r="S220" i="7" s="1"/>
  <c r="S219" i="7"/>
  <c r="R219" i="7"/>
  <c r="R218" i="7"/>
  <c r="S218" i="7" s="1"/>
  <c r="R217" i="7"/>
  <c r="S217" i="7" s="1"/>
  <c r="R216" i="7"/>
  <c r="S216" i="7" s="1"/>
  <c r="S215" i="7"/>
  <c r="R215" i="7"/>
  <c r="S214" i="7"/>
  <c r="R214" i="7"/>
  <c r="S213" i="7"/>
  <c r="R213" i="7"/>
  <c r="R212" i="7"/>
  <c r="S212" i="7" s="1"/>
  <c r="S211" i="7"/>
  <c r="R211" i="7"/>
  <c r="R210" i="7"/>
  <c r="S210" i="7" s="1"/>
  <c r="S209" i="7"/>
  <c r="R209" i="7"/>
  <c r="R208" i="7"/>
  <c r="S208" i="7" s="1"/>
  <c r="S207" i="7"/>
  <c r="R207" i="7"/>
  <c r="R206" i="7"/>
  <c r="S206" i="7" s="1"/>
  <c r="S205" i="7"/>
  <c r="R205" i="7"/>
  <c r="R204" i="7"/>
  <c r="S204" i="7" s="1"/>
  <c r="S203" i="7"/>
  <c r="R203" i="7"/>
  <c r="R202" i="7"/>
  <c r="S202" i="7" s="1"/>
  <c r="S201" i="7"/>
  <c r="R201" i="7"/>
  <c r="R200" i="7"/>
  <c r="S200" i="7" s="1"/>
  <c r="S199" i="7"/>
  <c r="R199" i="7"/>
  <c r="R198" i="7"/>
  <c r="S198" i="7" s="1"/>
  <c r="S197" i="7"/>
  <c r="R197" i="7"/>
  <c r="R196" i="7"/>
  <c r="S196" i="7" s="1"/>
  <c r="S195" i="7"/>
  <c r="R195" i="7"/>
  <c r="R194" i="7"/>
  <c r="S194" i="7" s="1"/>
  <c r="S193" i="7"/>
  <c r="R193" i="7"/>
  <c r="R192" i="7"/>
  <c r="S192" i="7" s="1"/>
  <c r="S191" i="7"/>
  <c r="R191" i="7"/>
  <c r="R190" i="7"/>
  <c r="S190" i="7" s="1"/>
  <c r="S189" i="7"/>
  <c r="R189" i="7"/>
  <c r="R188" i="7"/>
  <c r="S188" i="7" s="1"/>
  <c r="S187" i="7"/>
  <c r="R187" i="7"/>
  <c r="R186" i="7"/>
  <c r="S186" i="7" s="1"/>
  <c r="S185" i="7"/>
  <c r="R185" i="7"/>
  <c r="R184" i="7"/>
  <c r="S184" i="7" s="1"/>
  <c r="S183" i="7"/>
  <c r="R183" i="7"/>
  <c r="R182" i="7"/>
  <c r="S182" i="7" s="1"/>
  <c r="S181" i="7"/>
  <c r="R181" i="7"/>
  <c r="R180" i="7"/>
  <c r="S180" i="7" s="1"/>
  <c r="S179" i="7"/>
  <c r="R179" i="7"/>
  <c r="R178" i="7"/>
  <c r="S178" i="7" s="1"/>
  <c r="S177" i="7"/>
  <c r="R177" i="7"/>
  <c r="R176" i="7"/>
  <c r="S176" i="7" s="1"/>
  <c r="S175" i="7"/>
  <c r="R175" i="7"/>
  <c r="R174" i="7"/>
  <c r="S174" i="7" s="1"/>
  <c r="S173" i="7"/>
  <c r="R173" i="7"/>
  <c r="R172" i="7"/>
  <c r="S172" i="7" s="1"/>
  <c r="S171" i="7"/>
  <c r="R171" i="7"/>
  <c r="R170" i="7"/>
  <c r="S170" i="7" s="1"/>
  <c r="S169" i="7"/>
  <c r="R169" i="7"/>
  <c r="R168" i="7"/>
  <c r="S168" i="7" s="1"/>
  <c r="S167" i="7"/>
  <c r="R167" i="7"/>
  <c r="R166" i="7"/>
  <c r="S166" i="7" s="1"/>
  <c r="S165" i="7"/>
  <c r="R165" i="7"/>
  <c r="R164" i="7"/>
  <c r="S164" i="7" s="1"/>
  <c r="S163" i="7"/>
  <c r="R163" i="7"/>
  <c r="R162" i="7"/>
  <c r="S162" i="7" s="1"/>
  <c r="S161" i="7"/>
  <c r="R161" i="7"/>
  <c r="R160" i="7"/>
  <c r="S160" i="7" s="1"/>
  <c r="S159" i="7"/>
  <c r="R159" i="7"/>
  <c r="R158" i="7"/>
  <c r="S158" i="7" s="1"/>
  <c r="S157" i="7"/>
  <c r="R157" i="7"/>
  <c r="R156" i="7"/>
  <c r="S156" i="7" s="1"/>
  <c r="S155" i="7"/>
  <c r="R155" i="7"/>
  <c r="R154" i="7"/>
  <c r="S154" i="7" s="1"/>
  <c r="S153" i="7"/>
  <c r="R153" i="7"/>
  <c r="R152" i="7"/>
  <c r="S152" i="7" s="1"/>
  <c r="S151" i="7"/>
  <c r="R151" i="7"/>
  <c r="R150" i="7"/>
  <c r="S150" i="7" s="1"/>
  <c r="S149" i="7"/>
  <c r="R149" i="7"/>
  <c r="R148" i="7"/>
  <c r="S148" i="7" s="1"/>
  <c r="S147" i="7"/>
  <c r="R147" i="7"/>
  <c r="R146" i="7"/>
  <c r="S146" i="7" s="1"/>
  <c r="S145" i="7"/>
  <c r="R145" i="7"/>
  <c r="R144" i="7"/>
  <c r="S144" i="7" s="1"/>
  <c r="S143" i="7"/>
  <c r="R143" i="7"/>
  <c r="R142" i="7"/>
  <c r="S142" i="7" s="1"/>
  <c r="S141" i="7"/>
  <c r="R141" i="7"/>
  <c r="R140" i="7"/>
  <c r="S140" i="7" s="1"/>
  <c r="S139" i="7"/>
  <c r="R139" i="7"/>
  <c r="R138" i="7"/>
  <c r="S138" i="7" s="1"/>
  <c r="S137" i="7"/>
  <c r="R137" i="7"/>
  <c r="R136" i="7"/>
  <c r="S136" i="7" s="1"/>
  <c r="S135" i="7"/>
  <c r="R135" i="7"/>
  <c r="R134" i="7"/>
  <c r="S134" i="7" s="1"/>
  <c r="S133" i="7"/>
  <c r="R133" i="7"/>
  <c r="R132" i="7"/>
  <c r="S132" i="7" s="1"/>
  <c r="S131" i="7"/>
  <c r="R131" i="7"/>
  <c r="S130" i="7"/>
  <c r="R130" i="7"/>
  <c r="S129" i="7"/>
  <c r="R129" i="7"/>
  <c r="R128" i="7"/>
  <c r="S128" i="7" s="1"/>
  <c r="S127" i="7"/>
  <c r="R127" i="7"/>
  <c r="S126" i="7"/>
  <c r="R126" i="7"/>
  <c r="S125" i="7"/>
  <c r="R125" i="7"/>
  <c r="R124" i="7"/>
  <c r="S124" i="7" s="1"/>
  <c r="S123" i="7"/>
  <c r="R123" i="7"/>
  <c r="S122" i="7"/>
  <c r="R122" i="7"/>
  <c r="S121" i="7"/>
  <c r="R121" i="7"/>
  <c r="R120" i="7"/>
  <c r="S120" i="7" s="1"/>
  <c r="S119" i="7"/>
  <c r="R119" i="7"/>
  <c r="S118" i="7"/>
  <c r="R118" i="7"/>
  <c r="S117" i="7"/>
  <c r="R117" i="7"/>
  <c r="R116" i="7"/>
  <c r="S116" i="7" s="1"/>
  <c r="S115" i="7"/>
  <c r="R115" i="7"/>
  <c r="S114" i="7"/>
  <c r="R114" i="7"/>
  <c r="S113" i="7"/>
  <c r="R113" i="7"/>
  <c r="R112" i="7"/>
  <c r="S112" i="7" s="1"/>
  <c r="S111" i="7"/>
  <c r="R111" i="7"/>
  <c r="S110" i="7"/>
  <c r="R110" i="7"/>
  <c r="S109" i="7"/>
  <c r="R109" i="7"/>
  <c r="R108" i="7"/>
  <c r="S108" i="7" s="1"/>
  <c r="S107" i="7"/>
  <c r="R107" i="7"/>
  <c r="S106" i="7"/>
  <c r="R106" i="7"/>
  <c r="S105" i="7"/>
  <c r="R105" i="7"/>
  <c r="R104" i="7"/>
  <c r="S104" i="7" s="1"/>
  <c r="S103" i="7"/>
  <c r="R103" i="7"/>
  <c r="S102" i="7"/>
  <c r="R102" i="7"/>
  <c r="S101" i="7"/>
  <c r="R101" i="7"/>
  <c r="R100" i="7"/>
  <c r="S100" i="7" s="1"/>
  <c r="S99" i="7"/>
  <c r="R99" i="7"/>
  <c r="S98" i="7"/>
  <c r="R98" i="7"/>
  <c r="S97" i="7"/>
  <c r="R97" i="7"/>
  <c r="R96" i="7"/>
  <c r="S96" i="7" s="1"/>
  <c r="S95" i="7"/>
  <c r="R95" i="7"/>
  <c r="S94" i="7"/>
  <c r="R94" i="7"/>
  <c r="S93" i="7"/>
  <c r="R93" i="7"/>
  <c r="R92" i="7"/>
  <c r="S92" i="7" s="1"/>
  <c r="S91" i="7"/>
  <c r="R91" i="7"/>
  <c r="S90" i="7"/>
  <c r="R90" i="7"/>
  <c r="S89" i="7"/>
  <c r="R89" i="7"/>
  <c r="R88" i="7"/>
  <c r="S88" i="7" s="1"/>
  <c r="S87" i="7"/>
  <c r="R87" i="7"/>
  <c r="S86" i="7"/>
  <c r="R86" i="7"/>
  <c r="S85" i="7"/>
  <c r="R85" i="7"/>
  <c r="R84" i="7"/>
  <c r="S84" i="7" s="1"/>
  <c r="S83" i="7"/>
  <c r="R83" i="7"/>
  <c r="S82" i="7"/>
  <c r="R82" i="7"/>
  <c r="S81" i="7"/>
  <c r="R81" i="7"/>
  <c r="R80" i="7"/>
  <c r="S80" i="7" s="1"/>
  <c r="S79" i="7"/>
  <c r="R79" i="7"/>
  <c r="S78" i="7"/>
  <c r="R78" i="7"/>
  <c r="S77" i="7"/>
  <c r="R77" i="7"/>
  <c r="R76" i="7"/>
  <c r="S76" i="7" s="1"/>
  <c r="S75" i="7"/>
  <c r="R75" i="7"/>
  <c r="S74" i="7"/>
  <c r="R74" i="7"/>
  <c r="S73" i="7"/>
  <c r="R73" i="7"/>
  <c r="R72" i="7"/>
  <c r="S72" i="7" s="1"/>
  <c r="S71" i="7"/>
  <c r="R71" i="7"/>
  <c r="S70" i="7"/>
  <c r="R70" i="7"/>
  <c r="S69" i="7"/>
  <c r="R69" i="7"/>
  <c r="R68" i="7"/>
  <c r="S68" i="7" s="1"/>
  <c r="S67" i="7"/>
  <c r="R67" i="7"/>
  <c r="S66" i="7"/>
  <c r="R66" i="7"/>
  <c r="R65" i="7"/>
  <c r="S65" i="7" s="1"/>
  <c r="R64" i="7"/>
  <c r="S64" i="7" s="1"/>
  <c r="S63" i="7"/>
  <c r="R63" i="7"/>
  <c r="S62" i="7"/>
  <c r="R62" i="7"/>
  <c r="R61" i="7"/>
  <c r="S61" i="7" s="1"/>
  <c r="R60" i="7"/>
  <c r="S60" i="7" s="1"/>
  <c r="S59" i="7"/>
  <c r="R59" i="7"/>
  <c r="R58" i="7"/>
  <c r="S58" i="7" s="1"/>
  <c r="S57" i="7"/>
  <c r="R57" i="7"/>
  <c r="R56" i="7"/>
  <c r="S56" i="7" s="1"/>
  <c r="S55" i="7"/>
  <c r="R55" i="7"/>
  <c r="S54" i="7"/>
  <c r="R54" i="7"/>
  <c r="R53" i="7"/>
  <c r="S53" i="7" s="1"/>
  <c r="R52" i="7"/>
  <c r="S52" i="7" s="1"/>
  <c r="S51" i="7"/>
  <c r="R51" i="7"/>
  <c r="R50" i="7"/>
  <c r="S50" i="7" s="1"/>
  <c r="S49" i="7"/>
  <c r="R49" i="7"/>
  <c r="R48" i="7"/>
  <c r="S48" i="7" s="1"/>
  <c r="S47" i="7"/>
  <c r="R47" i="7"/>
  <c r="S46" i="7"/>
  <c r="R46" i="7"/>
  <c r="R45" i="7"/>
  <c r="S45" i="7" s="1"/>
  <c r="R44" i="7"/>
  <c r="S44" i="7" s="1"/>
  <c r="S43" i="7"/>
  <c r="R43" i="7"/>
  <c r="R42" i="7"/>
  <c r="S42" i="7" s="1"/>
  <c r="S41" i="7"/>
  <c r="R41" i="7"/>
  <c r="R40" i="7"/>
  <c r="S40" i="7" s="1"/>
  <c r="R39" i="7"/>
  <c r="S39" i="7" s="1"/>
  <c r="S38" i="7"/>
  <c r="R38" i="7"/>
  <c r="S37" i="7"/>
  <c r="R37" i="7"/>
  <c r="R36" i="7"/>
  <c r="S36" i="7" s="1"/>
  <c r="R35" i="7"/>
  <c r="S35" i="7" s="1"/>
  <c r="S34" i="7"/>
  <c r="R34" i="7"/>
  <c r="S33" i="7"/>
  <c r="R33" i="7"/>
  <c r="R32" i="7"/>
  <c r="S32" i="7" s="1"/>
  <c r="R31" i="7"/>
  <c r="S31" i="7" s="1"/>
  <c r="S30" i="7"/>
  <c r="R30" i="7"/>
  <c r="S29" i="7"/>
  <c r="R29" i="7"/>
  <c r="R28" i="7"/>
  <c r="S28" i="7" s="1"/>
  <c r="R27" i="7"/>
  <c r="S27" i="7" s="1"/>
  <c r="S26" i="7"/>
  <c r="R26" i="7"/>
  <c r="S25" i="7"/>
  <c r="R25" i="7"/>
  <c r="R24" i="7"/>
  <c r="S24" i="7" s="1"/>
  <c r="R23" i="7"/>
  <c r="S23" i="7" s="1"/>
  <c r="S22" i="7"/>
  <c r="R22" i="7"/>
  <c r="S21" i="7"/>
  <c r="R21" i="7"/>
  <c r="R20" i="7"/>
  <c r="S20" i="7" s="1"/>
  <c r="R19" i="7"/>
  <c r="S19" i="7" s="1"/>
  <c r="S18" i="7"/>
  <c r="R18" i="7"/>
  <c r="S17" i="7"/>
  <c r="R17" i="7"/>
  <c r="R16" i="7"/>
  <c r="S16" i="7" s="1"/>
  <c r="R15" i="7"/>
  <c r="S15" i="7" s="1"/>
  <c r="G15" i="7"/>
  <c r="F15" i="7"/>
  <c r="E15" i="7"/>
  <c r="S14" i="7"/>
  <c r="R14" i="7"/>
  <c r="F14" i="7"/>
  <c r="E14" i="7"/>
  <c r="G14" i="7" s="1"/>
  <c r="V13" i="7"/>
  <c r="U13" i="7"/>
  <c r="R13" i="7"/>
  <c r="S13" i="7" s="1"/>
  <c r="G13" i="7"/>
  <c r="F13" i="7"/>
  <c r="E13" i="7"/>
  <c r="V12" i="7"/>
  <c r="U12" i="7"/>
  <c r="R12" i="7"/>
  <c r="S12" i="7" s="1"/>
  <c r="G12" i="7"/>
  <c r="F12" i="7"/>
  <c r="E12" i="7"/>
  <c r="V11" i="7"/>
  <c r="U11" i="7"/>
  <c r="S11" i="7"/>
  <c r="R11" i="7"/>
  <c r="F11" i="7"/>
  <c r="E11" i="7"/>
  <c r="G11" i="7" s="1"/>
  <c r="V10" i="7"/>
  <c r="U10" i="7"/>
  <c r="S10" i="7"/>
  <c r="R10" i="7"/>
  <c r="F10" i="7"/>
  <c r="E10" i="7"/>
  <c r="G10" i="7" s="1"/>
  <c r="V9" i="7"/>
  <c r="U9" i="7"/>
  <c r="S9" i="7"/>
  <c r="R9" i="7"/>
  <c r="G9" i="7"/>
  <c r="F9" i="7"/>
  <c r="E9" i="7"/>
  <c r="V8" i="7"/>
  <c r="U8" i="7"/>
  <c r="R8" i="7"/>
  <c r="S8" i="7" s="1"/>
  <c r="G8" i="7"/>
  <c r="F8" i="7"/>
  <c r="E8" i="7"/>
  <c r="V7" i="7"/>
  <c r="U7" i="7"/>
  <c r="S7" i="7"/>
  <c r="R7" i="7"/>
  <c r="F7" i="7"/>
  <c r="E7" i="7"/>
  <c r="G7" i="7" s="1"/>
  <c r="V6" i="7"/>
  <c r="U6" i="7"/>
  <c r="R6" i="7"/>
  <c r="S6" i="7" s="1"/>
  <c r="G6" i="7"/>
  <c r="F6" i="7"/>
  <c r="E6" i="7"/>
  <c r="V5" i="7"/>
  <c r="U5" i="7"/>
  <c r="S5" i="7"/>
  <c r="R5" i="7"/>
  <c r="S3" i="7" s="1"/>
  <c r="F5" i="7"/>
  <c r="E5" i="7"/>
  <c r="G5" i="7" s="1"/>
  <c r="V4" i="7"/>
  <c r="U4" i="7"/>
  <c r="S4" i="7"/>
  <c r="R4" i="7"/>
  <c r="F4" i="7"/>
  <c r="E4" i="7"/>
  <c r="G4" i="7" s="1"/>
  <c r="J1" i="7" s="1"/>
  <c r="V3" i="7"/>
  <c r="AA12" i="7" l="1"/>
  <c r="J7" i="7"/>
  <c r="J6" i="7"/>
  <c r="T15" i="7"/>
  <c r="V15" i="7" l="1"/>
  <c r="U15" i="7"/>
  <c r="T16" i="7"/>
  <c r="V14" i="7"/>
  <c r="U14" i="7"/>
  <c r="U16" i="7" l="1"/>
  <c r="V16" i="7"/>
  <c r="T17" i="7"/>
  <c r="V17" i="7" l="1"/>
  <c r="U17" i="7"/>
  <c r="T18" i="7"/>
  <c r="V18" i="7" l="1"/>
  <c r="U18" i="7"/>
  <c r="T19" i="7"/>
  <c r="V19" i="7" l="1"/>
  <c r="U19" i="7"/>
  <c r="T20" i="7"/>
  <c r="U20" i="7" l="1"/>
  <c r="V20" i="7"/>
  <c r="T21" i="7"/>
  <c r="V21" i="7" l="1"/>
  <c r="U21" i="7"/>
  <c r="T22" i="7"/>
  <c r="V22" i="7" l="1"/>
  <c r="U22" i="7"/>
  <c r="T23" i="7"/>
  <c r="V23" i="7" l="1"/>
  <c r="U23" i="7"/>
  <c r="T24" i="7"/>
  <c r="U24" i="7" l="1"/>
  <c r="V24" i="7"/>
  <c r="T25" i="7"/>
  <c r="V25" i="7" l="1"/>
  <c r="U25" i="7"/>
  <c r="T26" i="7"/>
  <c r="V26" i="7" l="1"/>
  <c r="U26" i="7"/>
  <c r="T27" i="7"/>
  <c r="V27" i="7" l="1"/>
  <c r="U27" i="7"/>
  <c r="T28" i="7"/>
  <c r="U28" i="7" l="1"/>
  <c r="V28" i="7"/>
  <c r="T29" i="7"/>
  <c r="V29" i="7" l="1"/>
  <c r="U29" i="7"/>
  <c r="T30" i="7"/>
  <c r="V30" i="7" l="1"/>
  <c r="U30" i="7"/>
  <c r="T31" i="7"/>
  <c r="V31" i="7" l="1"/>
  <c r="U31" i="7"/>
  <c r="T32" i="7"/>
  <c r="U32" i="7" l="1"/>
  <c r="V32" i="7"/>
  <c r="T33" i="7"/>
  <c r="V33" i="7" l="1"/>
  <c r="U33" i="7"/>
  <c r="T34" i="7"/>
  <c r="V34" i="7" l="1"/>
  <c r="U34" i="7"/>
  <c r="T35" i="7"/>
  <c r="U35" i="7" l="1"/>
  <c r="V35" i="7"/>
  <c r="T36" i="7"/>
  <c r="U36" i="7" l="1"/>
  <c r="V36" i="7"/>
  <c r="T37" i="7"/>
  <c r="V37" i="7" l="1"/>
  <c r="U37" i="7"/>
  <c r="T38" i="7"/>
  <c r="V38" i="7" l="1"/>
  <c r="U38" i="7"/>
  <c r="T39" i="7"/>
  <c r="V39" i="7" l="1"/>
  <c r="U39" i="7"/>
  <c r="T40" i="7"/>
  <c r="U40" i="7" l="1"/>
  <c r="V40" i="7"/>
  <c r="T41" i="7"/>
  <c r="V41" i="7" l="1"/>
  <c r="U41" i="7"/>
  <c r="T42" i="7"/>
  <c r="U42" i="7" l="1"/>
  <c r="V42" i="7"/>
  <c r="T43" i="7"/>
  <c r="V43" i="7" l="1"/>
  <c r="U43" i="7"/>
  <c r="T44" i="7"/>
  <c r="V44" i="7" l="1"/>
  <c r="U44" i="7"/>
  <c r="T45" i="7"/>
  <c r="U45" i="7" l="1"/>
  <c r="V45" i="7"/>
  <c r="T46" i="7"/>
  <c r="U46" i="7" l="1"/>
  <c r="V46" i="7"/>
  <c r="T47" i="7"/>
  <c r="V47" i="7" l="1"/>
  <c r="T48" i="7"/>
  <c r="U47" i="7"/>
  <c r="U48" i="7" l="1"/>
  <c r="V48" i="7"/>
  <c r="T49" i="7"/>
  <c r="V49" i="7" l="1"/>
  <c r="U49" i="7"/>
  <c r="T50" i="7"/>
  <c r="U50" i="7" l="1"/>
  <c r="V50" i="7"/>
  <c r="T51" i="7"/>
  <c r="V51" i="7" l="1"/>
  <c r="U51" i="7"/>
  <c r="T52" i="7"/>
  <c r="V52" i="7" l="1"/>
  <c r="U52" i="7"/>
  <c r="T53" i="7"/>
  <c r="U53" i="7" l="1"/>
  <c r="V53" i="7"/>
  <c r="T54" i="7"/>
  <c r="U54" i="7" l="1"/>
  <c r="V54" i="7"/>
  <c r="T55" i="7"/>
  <c r="V55" i="7" l="1"/>
  <c r="T56" i="7"/>
  <c r="U55" i="7"/>
  <c r="V56" i="7" l="1"/>
  <c r="U56" i="7"/>
  <c r="T57" i="7"/>
  <c r="V57" i="7" l="1"/>
  <c r="U57" i="7"/>
  <c r="T58" i="7"/>
  <c r="U58" i="7" l="1"/>
  <c r="V58" i="7"/>
  <c r="T59" i="7"/>
  <c r="V59" i="7" l="1"/>
  <c r="U59" i="7"/>
  <c r="T60" i="7"/>
  <c r="V60" i="7" l="1"/>
  <c r="U60" i="7"/>
  <c r="T61" i="7"/>
  <c r="U61" i="7" l="1"/>
  <c r="V61" i="7"/>
  <c r="T62" i="7"/>
  <c r="U62" i="7" l="1"/>
  <c r="V62" i="7"/>
  <c r="T63" i="7"/>
  <c r="V63" i="7" l="1"/>
  <c r="U63" i="7"/>
  <c r="T64" i="7"/>
  <c r="V64" i="7" l="1"/>
  <c r="U64" i="7"/>
  <c r="T65" i="7"/>
  <c r="U65" i="7" l="1"/>
  <c r="V65" i="7"/>
  <c r="T66" i="7"/>
  <c r="V66" i="7" l="1"/>
  <c r="U66" i="7"/>
  <c r="T67" i="7"/>
  <c r="V67" i="7" l="1"/>
  <c r="U67" i="7"/>
  <c r="T68" i="7"/>
  <c r="U68" i="7" l="1"/>
  <c r="V68" i="7"/>
  <c r="T69" i="7"/>
  <c r="V69" i="7" l="1"/>
  <c r="U69" i="7"/>
  <c r="T70" i="7"/>
  <c r="V70" i="7" l="1"/>
  <c r="U70" i="7"/>
  <c r="T71" i="7"/>
  <c r="V71" i="7" l="1"/>
  <c r="U71" i="7"/>
  <c r="T72" i="7"/>
  <c r="U72" i="7" l="1"/>
  <c r="V72" i="7"/>
  <c r="T73" i="7"/>
  <c r="V73" i="7" l="1"/>
  <c r="U73" i="7"/>
  <c r="T74" i="7"/>
  <c r="V74" i="7" l="1"/>
  <c r="U74" i="7"/>
  <c r="T75" i="7"/>
  <c r="V75" i="7" l="1"/>
  <c r="U75" i="7"/>
  <c r="T76" i="7"/>
  <c r="U76" i="7" l="1"/>
  <c r="V76" i="7"/>
  <c r="T77" i="7"/>
  <c r="V77" i="7" l="1"/>
  <c r="U77" i="7"/>
  <c r="T78" i="7"/>
  <c r="V78" i="7" l="1"/>
  <c r="U78" i="7"/>
  <c r="T79" i="7"/>
  <c r="V79" i="7" l="1"/>
  <c r="U79" i="7"/>
  <c r="T80" i="7"/>
  <c r="U80" i="7" l="1"/>
  <c r="V80" i="7"/>
  <c r="T81" i="7"/>
  <c r="V81" i="7" l="1"/>
  <c r="U81" i="7"/>
  <c r="T82" i="7"/>
  <c r="V82" i="7" l="1"/>
  <c r="U82" i="7"/>
  <c r="T83" i="7"/>
  <c r="V83" i="7" l="1"/>
  <c r="U83" i="7"/>
  <c r="T84" i="7"/>
  <c r="U84" i="7" l="1"/>
  <c r="V84" i="7"/>
  <c r="T85" i="7"/>
  <c r="V85" i="7" l="1"/>
  <c r="U85" i="7"/>
  <c r="T86" i="7"/>
  <c r="V86" i="7" l="1"/>
  <c r="U86" i="7"/>
  <c r="T87" i="7"/>
  <c r="V87" i="7" l="1"/>
  <c r="U87" i="7"/>
  <c r="T88" i="7"/>
  <c r="U88" i="7" l="1"/>
  <c r="V88" i="7"/>
  <c r="T89" i="7"/>
  <c r="V89" i="7" l="1"/>
  <c r="U89" i="7"/>
  <c r="T90" i="7"/>
  <c r="V90" i="7" l="1"/>
  <c r="U90" i="7"/>
  <c r="T91" i="7"/>
  <c r="V91" i="7" l="1"/>
  <c r="U91" i="7"/>
  <c r="T92" i="7"/>
  <c r="U92" i="7" l="1"/>
  <c r="V92" i="7"/>
  <c r="T93" i="7"/>
  <c r="V93" i="7" l="1"/>
  <c r="U93" i="7"/>
  <c r="T94" i="7"/>
  <c r="V94" i="7" l="1"/>
  <c r="U94" i="7"/>
  <c r="T95" i="7"/>
  <c r="V95" i="7" l="1"/>
  <c r="U95" i="7"/>
  <c r="T96" i="7"/>
  <c r="U96" i="7" l="1"/>
  <c r="V96" i="7"/>
  <c r="T97" i="7"/>
  <c r="V97" i="7" l="1"/>
  <c r="U97" i="7"/>
  <c r="T98" i="7"/>
  <c r="V98" i="7" l="1"/>
  <c r="U98" i="7"/>
  <c r="T99" i="7"/>
  <c r="V99" i="7" l="1"/>
  <c r="U99" i="7"/>
  <c r="T100" i="7"/>
  <c r="U100" i="7" l="1"/>
  <c r="V100" i="7"/>
  <c r="T101" i="7"/>
  <c r="V101" i="7" l="1"/>
  <c r="U101" i="7"/>
  <c r="T102" i="7"/>
  <c r="V102" i="7" l="1"/>
  <c r="U102" i="7"/>
  <c r="T103" i="7"/>
  <c r="V103" i="7" l="1"/>
  <c r="U103" i="7"/>
  <c r="T104" i="7"/>
  <c r="U104" i="7" l="1"/>
  <c r="V104" i="7"/>
  <c r="T105" i="7"/>
  <c r="V105" i="7" l="1"/>
  <c r="U105" i="7"/>
  <c r="T106" i="7"/>
  <c r="V106" i="7" l="1"/>
  <c r="U106" i="7"/>
  <c r="T107" i="7"/>
  <c r="V107" i="7" l="1"/>
  <c r="U107" i="7"/>
  <c r="T108" i="7"/>
  <c r="U108" i="7" l="1"/>
  <c r="V108" i="7"/>
  <c r="T109" i="7"/>
  <c r="V109" i="7" l="1"/>
  <c r="U109" i="7"/>
  <c r="T110" i="7"/>
  <c r="V110" i="7" l="1"/>
  <c r="U110" i="7"/>
  <c r="T111" i="7"/>
  <c r="V111" i="7" l="1"/>
  <c r="U111" i="7"/>
  <c r="T112" i="7"/>
  <c r="U112" i="7" l="1"/>
  <c r="V112" i="7"/>
  <c r="T113" i="7"/>
  <c r="V113" i="7" l="1"/>
  <c r="U113" i="7"/>
  <c r="T114" i="7"/>
  <c r="V114" i="7" l="1"/>
  <c r="U114" i="7"/>
  <c r="T115" i="7"/>
  <c r="V115" i="7" l="1"/>
  <c r="U115" i="7"/>
  <c r="T116" i="7"/>
  <c r="U116" i="7" l="1"/>
  <c r="V116" i="7"/>
  <c r="T117" i="7"/>
  <c r="V117" i="7" l="1"/>
  <c r="U117" i="7"/>
  <c r="T118" i="7"/>
  <c r="V118" i="7" l="1"/>
  <c r="U118" i="7"/>
  <c r="T119" i="7"/>
  <c r="V119" i="7" l="1"/>
  <c r="U119" i="7"/>
  <c r="T120" i="7"/>
  <c r="U120" i="7" l="1"/>
  <c r="V120" i="7"/>
  <c r="T121" i="7"/>
  <c r="V121" i="7" l="1"/>
  <c r="U121" i="7"/>
  <c r="T122" i="7"/>
  <c r="V122" i="7" l="1"/>
  <c r="U122" i="7"/>
  <c r="T123" i="7"/>
  <c r="V123" i="7" l="1"/>
  <c r="U123" i="7"/>
  <c r="T124" i="7"/>
  <c r="U124" i="7" l="1"/>
  <c r="V124" i="7"/>
  <c r="T125" i="7"/>
  <c r="V125" i="7" l="1"/>
  <c r="U125" i="7"/>
  <c r="T126" i="7"/>
  <c r="V126" i="7" l="1"/>
  <c r="U126" i="7"/>
  <c r="T127" i="7"/>
  <c r="V127" i="7" l="1"/>
  <c r="U127" i="7"/>
  <c r="T128" i="7"/>
  <c r="U128" i="7" l="1"/>
  <c r="V128" i="7"/>
  <c r="T129" i="7"/>
  <c r="V129" i="7" l="1"/>
  <c r="U129" i="7"/>
  <c r="T130" i="7"/>
  <c r="V130" i="7" l="1"/>
  <c r="U130" i="7"/>
  <c r="T131" i="7"/>
  <c r="V131" i="7" l="1"/>
  <c r="U131" i="7"/>
  <c r="T132" i="7"/>
  <c r="U132" i="7" l="1"/>
  <c r="V132" i="7"/>
  <c r="T133" i="7"/>
  <c r="V133" i="7" l="1"/>
  <c r="U133" i="7"/>
  <c r="T134" i="7"/>
  <c r="U134" i="7" l="1"/>
  <c r="V134" i="7"/>
  <c r="T135" i="7"/>
  <c r="V135" i="7" l="1"/>
  <c r="U135" i="7"/>
  <c r="T136" i="7"/>
  <c r="U136" i="7" l="1"/>
  <c r="V136" i="7"/>
  <c r="T137" i="7"/>
  <c r="V137" i="7" l="1"/>
  <c r="U137" i="7"/>
  <c r="T138" i="7"/>
  <c r="U138" i="7" l="1"/>
  <c r="V138" i="7"/>
  <c r="T139" i="7"/>
  <c r="V139" i="7" l="1"/>
  <c r="U139" i="7"/>
  <c r="T140" i="7"/>
  <c r="U140" i="7" l="1"/>
  <c r="V140" i="7"/>
  <c r="T141" i="7"/>
  <c r="V141" i="7" l="1"/>
  <c r="U141" i="7"/>
  <c r="T142" i="7"/>
  <c r="U142" i="7" l="1"/>
  <c r="V142" i="7"/>
  <c r="T143" i="7"/>
  <c r="V143" i="7" l="1"/>
  <c r="U143" i="7"/>
  <c r="T144" i="7"/>
  <c r="U144" i="7" l="1"/>
  <c r="V144" i="7"/>
  <c r="T145" i="7"/>
  <c r="V145" i="7" l="1"/>
  <c r="U145" i="7"/>
  <c r="T146" i="7"/>
  <c r="U146" i="7" l="1"/>
  <c r="V146" i="7"/>
  <c r="T147" i="7"/>
  <c r="V147" i="7" l="1"/>
  <c r="U147" i="7"/>
  <c r="T148" i="7"/>
  <c r="U148" i="7" l="1"/>
  <c r="V148" i="7"/>
  <c r="T149" i="7"/>
  <c r="V149" i="7" l="1"/>
  <c r="U149" i="7"/>
  <c r="T150" i="7"/>
  <c r="U150" i="7" l="1"/>
  <c r="V150" i="7"/>
  <c r="T151" i="7"/>
  <c r="V151" i="7" l="1"/>
  <c r="U151" i="7"/>
  <c r="T152" i="7"/>
  <c r="U152" i="7" l="1"/>
  <c r="V152" i="7"/>
  <c r="T153" i="7"/>
  <c r="V153" i="7" l="1"/>
  <c r="U153" i="7"/>
  <c r="T154" i="7"/>
  <c r="U154" i="7" l="1"/>
  <c r="V154" i="7"/>
  <c r="T155" i="7"/>
  <c r="V155" i="7" l="1"/>
  <c r="U155" i="7"/>
  <c r="T156" i="7"/>
  <c r="U156" i="7" l="1"/>
  <c r="V156" i="7"/>
  <c r="T157" i="7"/>
  <c r="V157" i="7" l="1"/>
  <c r="U157" i="7"/>
  <c r="T158" i="7"/>
  <c r="U158" i="7" l="1"/>
  <c r="V158" i="7"/>
  <c r="T159" i="7"/>
  <c r="V159" i="7" l="1"/>
  <c r="U159" i="7"/>
  <c r="T160" i="7"/>
  <c r="U160" i="7" l="1"/>
  <c r="V160" i="7"/>
  <c r="T161" i="7"/>
  <c r="V161" i="7" l="1"/>
  <c r="U161" i="7"/>
  <c r="T162" i="7"/>
  <c r="U162" i="7" l="1"/>
  <c r="V162" i="7"/>
  <c r="T163" i="7"/>
  <c r="V163" i="7" l="1"/>
  <c r="U163" i="7"/>
  <c r="T164" i="7"/>
  <c r="U164" i="7" l="1"/>
  <c r="V164" i="7"/>
  <c r="T165" i="7"/>
  <c r="V165" i="7" l="1"/>
  <c r="U165" i="7"/>
  <c r="T166" i="7"/>
  <c r="U166" i="7" l="1"/>
  <c r="V166" i="7"/>
  <c r="T167" i="7"/>
  <c r="V167" i="7" l="1"/>
  <c r="U167" i="7"/>
  <c r="T168" i="7"/>
  <c r="U168" i="7" l="1"/>
  <c r="V168" i="7"/>
  <c r="T169" i="7"/>
  <c r="V169" i="7" l="1"/>
  <c r="U169" i="7"/>
  <c r="T170" i="7"/>
  <c r="U170" i="7" l="1"/>
  <c r="V170" i="7"/>
  <c r="T171" i="7"/>
  <c r="V171" i="7" l="1"/>
  <c r="U171" i="7"/>
  <c r="T172" i="7"/>
  <c r="U172" i="7" l="1"/>
  <c r="V172" i="7"/>
  <c r="T173" i="7"/>
  <c r="V173" i="7" l="1"/>
  <c r="U173" i="7"/>
  <c r="T174" i="7"/>
  <c r="U174" i="7" l="1"/>
  <c r="V174" i="7"/>
  <c r="T175" i="7"/>
  <c r="V175" i="7" l="1"/>
  <c r="U175" i="7"/>
  <c r="T176" i="7"/>
  <c r="U176" i="7" l="1"/>
  <c r="V176" i="7"/>
  <c r="T177" i="7"/>
  <c r="V177" i="7" l="1"/>
  <c r="U177" i="7"/>
  <c r="T178" i="7"/>
  <c r="U178" i="7" l="1"/>
  <c r="V178" i="7"/>
  <c r="T179" i="7"/>
  <c r="V179" i="7" l="1"/>
  <c r="U179" i="7"/>
  <c r="T180" i="7"/>
  <c r="U180" i="7" l="1"/>
  <c r="V180" i="7"/>
  <c r="T181" i="7"/>
  <c r="V181" i="7" l="1"/>
  <c r="U181" i="7"/>
  <c r="T182" i="7"/>
  <c r="U182" i="7" l="1"/>
  <c r="V182" i="7"/>
  <c r="T183" i="7"/>
  <c r="V183" i="7" l="1"/>
  <c r="U183" i="7"/>
  <c r="T184" i="7"/>
  <c r="U184" i="7" l="1"/>
  <c r="V184" i="7"/>
  <c r="T185" i="7"/>
  <c r="V185" i="7" l="1"/>
  <c r="U185" i="7"/>
  <c r="T186" i="7"/>
  <c r="U186" i="7" l="1"/>
  <c r="V186" i="7"/>
  <c r="T187" i="7"/>
  <c r="V187" i="7" l="1"/>
  <c r="U187" i="7"/>
  <c r="T188" i="7"/>
  <c r="U188" i="7" l="1"/>
  <c r="V188" i="7"/>
  <c r="T189" i="7"/>
  <c r="V189" i="7" l="1"/>
  <c r="U189" i="7"/>
  <c r="T190" i="7"/>
  <c r="U190" i="7" l="1"/>
  <c r="V190" i="7"/>
  <c r="T191" i="7"/>
  <c r="V191" i="7" l="1"/>
  <c r="U191" i="7"/>
  <c r="T192" i="7"/>
  <c r="U192" i="7" l="1"/>
  <c r="V192" i="7"/>
  <c r="T193" i="7"/>
  <c r="V193" i="7" l="1"/>
  <c r="U193" i="7"/>
  <c r="T194" i="7"/>
  <c r="U194" i="7" l="1"/>
  <c r="V194" i="7"/>
  <c r="T195" i="7"/>
  <c r="V195" i="7" l="1"/>
  <c r="U195" i="7"/>
  <c r="T196" i="7"/>
  <c r="V196" i="7" l="1"/>
  <c r="U196" i="7"/>
  <c r="T197" i="7"/>
  <c r="U197" i="7" l="1"/>
  <c r="T198" i="7"/>
  <c r="V197" i="7"/>
  <c r="U198" i="7" l="1"/>
  <c r="V198" i="7"/>
  <c r="T199" i="7"/>
  <c r="V199" i="7" l="1"/>
  <c r="U199" i="7"/>
  <c r="T200" i="7"/>
  <c r="V200" i="7" l="1"/>
  <c r="U200" i="7"/>
  <c r="T201" i="7"/>
  <c r="V201" i="7" l="1"/>
  <c r="U201" i="7"/>
  <c r="T202" i="7"/>
  <c r="U202" i="7" l="1"/>
  <c r="V202" i="7"/>
  <c r="T203" i="7"/>
  <c r="V203" i="7" l="1"/>
  <c r="U203" i="7"/>
  <c r="T204" i="7"/>
  <c r="V204" i="7" l="1"/>
  <c r="U204" i="7"/>
  <c r="T205" i="7"/>
  <c r="U205" i="7" l="1"/>
  <c r="V205" i="7"/>
  <c r="T206" i="7"/>
  <c r="U206" i="7" l="1"/>
  <c r="V206" i="7"/>
  <c r="T207" i="7"/>
  <c r="V207" i="7" l="1"/>
  <c r="U207" i="7"/>
  <c r="T208" i="7"/>
  <c r="V208" i="7" l="1"/>
  <c r="U208" i="7"/>
  <c r="T209" i="7"/>
  <c r="V209" i="7" l="1"/>
  <c r="U209" i="7"/>
  <c r="T210" i="7"/>
  <c r="U210" i="7" l="1"/>
  <c r="V210" i="7"/>
  <c r="T211" i="7"/>
  <c r="V211" i="7" l="1"/>
  <c r="U211" i="7"/>
  <c r="T212" i="7"/>
  <c r="V212" i="7" l="1"/>
  <c r="U212" i="7"/>
  <c r="T213" i="7"/>
  <c r="U213" i="7" l="1"/>
  <c r="T214" i="7"/>
  <c r="V213" i="7"/>
  <c r="U214" i="7" l="1"/>
  <c r="V214" i="7"/>
  <c r="T215" i="7"/>
  <c r="V215" i="7" l="1"/>
  <c r="U215" i="7"/>
  <c r="T216" i="7"/>
  <c r="V216" i="7" l="1"/>
  <c r="U216" i="7"/>
  <c r="T217" i="7"/>
  <c r="V217" i="7" l="1"/>
  <c r="U217" i="7"/>
  <c r="T218" i="7"/>
  <c r="U218" i="7" l="1"/>
  <c r="V218" i="7"/>
  <c r="T219" i="7"/>
  <c r="V219" i="7" l="1"/>
  <c r="U219" i="7"/>
  <c r="T220" i="7"/>
  <c r="U220" i="7" l="1"/>
  <c r="V220" i="7"/>
  <c r="T221" i="7"/>
  <c r="U221" i="7" l="1"/>
  <c r="T222" i="7"/>
  <c r="V221" i="7"/>
  <c r="U222" i="7" l="1"/>
  <c r="V222" i="7"/>
  <c r="T223" i="7"/>
  <c r="V223" i="7" l="1"/>
  <c r="U223" i="7"/>
  <c r="T224" i="7"/>
  <c r="V224" i="7" l="1"/>
  <c r="U224" i="7"/>
  <c r="T225" i="7"/>
  <c r="V225" i="7" l="1"/>
  <c r="U225" i="7"/>
  <c r="T226" i="7"/>
  <c r="U226" i="7" l="1"/>
  <c r="V226" i="7"/>
  <c r="T227" i="7"/>
  <c r="V227" i="7" l="1"/>
  <c r="U227" i="7"/>
  <c r="T228" i="7"/>
  <c r="U228" i="7" l="1"/>
  <c r="V228" i="7"/>
  <c r="T229" i="7"/>
  <c r="U229" i="7" l="1"/>
  <c r="T230" i="7"/>
  <c r="V229" i="7"/>
  <c r="U230" i="7" l="1"/>
  <c r="V230" i="7"/>
  <c r="T231" i="7"/>
  <c r="V231" i="7" l="1"/>
  <c r="U231" i="7"/>
  <c r="T232" i="7"/>
  <c r="V232" i="7" l="1"/>
  <c r="U232" i="7"/>
  <c r="T233" i="7"/>
  <c r="V233" i="7" l="1"/>
  <c r="U233" i="7"/>
  <c r="T234" i="7"/>
  <c r="U234" i="7" l="1"/>
  <c r="V234" i="7"/>
  <c r="T235" i="7"/>
  <c r="V235" i="7" l="1"/>
  <c r="U235" i="7"/>
  <c r="T236" i="7"/>
  <c r="U236" i="7" l="1"/>
  <c r="V236" i="7"/>
  <c r="T237" i="7"/>
  <c r="U237" i="7" l="1"/>
  <c r="T238" i="7"/>
  <c r="V237" i="7"/>
  <c r="U238" i="7" l="1"/>
  <c r="V238" i="7"/>
  <c r="T239" i="7"/>
  <c r="V239" i="7" l="1"/>
  <c r="U239" i="7"/>
  <c r="T240" i="7"/>
  <c r="V240" i="7" l="1"/>
  <c r="U240" i="7"/>
  <c r="T241" i="7"/>
  <c r="V241" i="7" l="1"/>
  <c r="U241" i="7"/>
  <c r="T242" i="7"/>
  <c r="U242" i="7" l="1"/>
  <c r="V242" i="7"/>
  <c r="T243" i="7"/>
  <c r="V243" i="7" l="1"/>
  <c r="U243" i="7"/>
  <c r="T244" i="7"/>
  <c r="U244" i="7" l="1"/>
  <c r="V244" i="7"/>
  <c r="T245" i="7"/>
  <c r="U245" i="7" l="1"/>
  <c r="T246" i="7"/>
  <c r="V245" i="7"/>
  <c r="U246" i="7" l="1"/>
  <c r="V246" i="7"/>
  <c r="T247" i="7"/>
  <c r="V247" i="7" l="1"/>
  <c r="U247" i="7"/>
  <c r="T248" i="7"/>
  <c r="V248" i="7" l="1"/>
  <c r="U248" i="7"/>
  <c r="T249" i="7"/>
  <c r="V249" i="7" l="1"/>
  <c r="U249" i="7"/>
  <c r="T250" i="7"/>
  <c r="U250" i="7" l="1"/>
  <c r="V250" i="7"/>
  <c r="T251" i="7"/>
  <c r="V251" i="7" l="1"/>
  <c r="U251" i="7"/>
  <c r="T252" i="7"/>
  <c r="U252" i="7" l="1"/>
  <c r="V252" i="7"/>
  <c r="T253" i="7"/>
  <c r="U253" i="7" l="1"/>
  <c r="T254" i="7"/>
  <c r="V253" i="7"/>
  <c r="U254" i="7" l="1"/>
  <c r="V254" i="7"/>
  <c r="T255" i="7"/>
  <c r="V255" i="7" l="1"/>
  <c r="U255" i="7"/>
  <c r="T256" i="7"/>
  <c r="U256" i="7" l="1"/>
  <c r="T257" i="7"/>
  <c r="V256" i="7"/>
  <c r="V257" i="7" l="1"/>
  <c r="U257" i="7"/>
  <c r="T258" i="7"/>
  <c r="U258" i="7" l="1"/>
  <c r="V258" i="7"/>
  <c r="T259" i="7"/>
  <c r="V259" i="7" l="1"/>
  <c r="U259" i="7"/>
  <c r="T260" i="7"/>
  <c r="U260" i="7" l="1"/>
  <c r="V260" i="7"/>
  <c r="T261" i="7"/>
  <c r="V261" i="7" l="1"/>
  <c r="U261" i="7"/>
  <c r="T262" i="7"/>
  <c r="U262" i="7" l="1"/>
  <c r="V262" i="7"/>
  <c r="T263" i="7"/>
  <c r="V263" i="7" l="1"/>
  <c r="U263" i="7"/>
  <c r="T264" i="7"/>
  <c r="U264" i="7" l="1"/>
  <c r="V264" i="7"/>
  <c r="T265" i="7"/>
  <c r="V265" i="7" l="1"/>
  <c r="U265" i="7"/>
  <c r="T266" i="7"/>
  <c r="U266" i="7" l="1"/>
  <c r="V266" i="7"/>
  <c r="T267" i="7"/>
  <c r="V267" i="7" l="1"/>
  <c r="U267" i="7"/>
  <c r="T268" i="7"/>
  <c r="U268" i="7" l="1"/>
  <c r="V268" i="7"/>
  <c r="T269" i="7"/>
  <c r="V269" i="7" l="1"/>
  <c r="U269" i="7"/>
  <c r="T270" i="7"/>
  <c r="U270" i="7" l="1"/>
  <c r="V270" i="7"/>
  <c r="T271" i="7"/>
  <c r="V271" i="7" l="1"/>
  <c r="U271" i="7"/>
  <c r="T272" i="7"/>
  <c r="U272" i="7" l="1"/>
  <c r="V272" i="7"/>
  <c r="T273" i="7"/>
  <c r="V273" i="7" l="1"/>
  <c r="U273" i="7"/>
  <c r="T274" i="7"/>
  <c r="U274" i="7" l="1"/>
  <c r="V274" i="7"/>
  <c r="T275" i="7"/>
  <c r="V275" i="7" l="1"/>
  <c r="U275" i="7"/>
  <c r="T276" i="7"/>
  <c r="U276" i="7" l="1"/>
  <c r="V276" i="7"/>
  <c r="T277" i="7"/>
  <c r="V277" i="7" l="1"/>
  <c r="U277" i="7"/>
  <c r="T278" i="7"/>
  <c r="U278" i="7" l="1"/>
  <c r="V278" i="7"/>
  <c r="T279" i="7"/>
  <c r="V279" i="7" l="1"/>
  <c r="U279" i="7"/>
  <c r="T280" i="7"/>
  <c r="U280" i="7" l="1"/>
  <c r="V280" i="7"/>
  <c r="T281" i="7"/>
  <c r="V281" i="7" l="1"/>
  <c r="U281" i="7"/>
  <c r="T282" i="7"/>
  <c r="U282" i="7" l="1"/>
  <c r="V282" i="7"/>
  <c r="T283" i="7"/>
  <c r="V283" i="7" l="1"/>
  <c r="U283" i="7"/>
  <c r="T284" i="7"/>
  <c r="U284" i="7" l="1"/>
  <c r="V284" i="7"/>
  <c r="T285" i="7"/>
  <c r="V285" i="7" l="1"/>
  <c r="U285" i="7"/>
  <c r="T286" i="7"/>
  <c r="U286" i="7" l="1"/>
  <c r="V286" i="7"/>
  <c r="T287" i="7"/>
  <c r="V287" i="7" l="1"/>
  <c r="U287" i="7"/>
  <c r="T288" i="7"/>
  <c r="U288" i="7" l="1"/>
  <c r="V288" i="7"/>
  <c r="T289" i="7"/>
  <c r="V289" i="7" l="1"/>
  <c r="U289" i="7"/>
  <c r="T290" i="7"/>
  <c r="U290" i="7" l="1"/>
  <c r="V290" i="7"/>
  <c r="T291" i="7"/>
  <c r="V291" i="7" l="1"/>
  <c r="U291" i="7"/>
  <c r="T292" i="7"/>
  <c r="U292" i="7" l="1"/>
  <c r="V292" i="7"/>
  <c r="T293" i="7"/>
  <c r="V293" i="7" l="1"/>
  <c r="U293" i="7"/>
  <c r="T294" i="7"/>
  <c r="U294" i="7" l="1"/>
  <c r="V294" i="7"/>
  <c r="T295" i="7"/>
  <c r="V295" i="7" l="1"/>
  <c r="U295" i="7"/>
  <c r="T296" i="7"/>
  <c r="U296" i="7" l="1"/>
  <c r="V296" i="7"/>
  <c r="T297" i="7"/>
  <c r="V297" i="7" l="1"/>
  <c r="U297" i="7"/>
  <c r="T298" i="7"/>
  <c r="U298" i="7" l="1"/>
  <c r="V298" i="7"/>
  <c r="T299" i="7"/>
  <c r="V299" i="7" l="1"/>
  <c r="U299" i="7"/>
  <c r="T300" i="7"/>
  <c r="U300" i="7" l="1"/>
  <c r="V300" i="7"/>
  <c r="T301" i="7"/>
  <c r="V301" i="7" l="1"/>
  <c r="U301" i="7"/>
  <c r="T302" i="7"/>
  <c r="U302" i="7" l="1"/>
  <c r="V302" i="7"/>
  <c r="T303" i="7"/>
  <c r="V303" i="7" l="1"/>
  <c r="U303" i="7"/>
  <c r="T304" i="7"/>
  <c r="U304" i="7" l="1"/>
  <c r="V304" i="7"/>
  <c r="T305" i="7"/>
  <c r="V305" i="7" l="1"/>
  <c r="U305" i="7"/>
  <c r="T306" i="7"/>
  <c r="U306" i="7" l="1"/>
  <c r="V306" i="7"/>
  <c r="T307" i="7"/>
  <c r="V307" i="7" l="1"/>
  <c r="U307" i="7"/>
  <c r="T308" i="7"/>
  <c r="U308" i="7" l="1"/>
  <c r="V308" i="7"/>
  <c r="T309" i="7"/>
  <c r="V309" i="7" l="1"/>
  <c r="U309" i="7"/>
  <c r="T310" i="7"/>
  <c r="U310" i="7" l="1"/>
  <c r="V310" i="7"/>
  <c r="T311" i="7"/>
  <c r="V311" i="7" l="1"/>
  <c r="U311" i="7"/>
  <c r="T312" i="7"/>
  <c r="U312" i="7" l="1"/>
  <c r="V312" i="7"/>
  <c r="T313" i="7"/>
  <c r="V313" i="7" l="1"/>
  <c r="U313" i="7"/>
  <c r="AB6" i="7" l="1"/>
  <c r="AC9" i="7" s="1"/>
  <c r="AA6" i="7"/>
  <c r="AB9" i="7" l="1"/>
  <c r="Z12" i="7" s="1"/>
  <c r="W15" i="7"/>
  <c r="X15" i="7" s="1"/>
  <c r="W11" i="7"/>
  <c r="X11" i="7" s="1"/>
  <c r="W4" i="7"/>
  <c r="X4" i="7" s="1"/>
  <c r="W8" i="7"/>
  <c r="X8" i="7" s="1"/>
  <c r="W10" i="7"/>
  <c r="X10" i="7" s="1"/>
  <c r="W14" i="7"/>
  <c r="X14" i="7" s="1"/>
  <c r="W7" i="7"/>
  <c r="X7" i="7" s="1"/>
  <c r="W6" i="7"/>
  <c r="X6" i="7" s="1"/>
  <c r="W5" i="7"/>
  <c r="X5" i="7" s="1"/>
  <c r="W13" i="7"/>
  <c r="X13" i="7" s="1"/>
  <c r="W9" i="7"/>
  <c r="X9" i="7" s="1"/>
  <c r="W12" i="7"/>
  <c r="X12" i="7" s="1"/>
  <c r="W16" i="7"/>
  <c r="X16" i="7" s="1"/>
  <c r="W17" i="7"/>
  <c r="X17" i="7" s="1"/>
  <c r="W18" i="7"/>
  <c r="X18" i="7" s="1"/>
  <c r="W19" i="7"/>
  <c r="X19" i="7" s="1"/>
  <c r="W20" i="7"/>
  <c r="X20" i="7" s="1"/>
  <c r="W21" i="7"/>
  <c r="X21" i="7" s="1"/>
  <c r="W22" i="7"/>
  <c r="X22" i="7" s="1"/>
  <c r="W23" i="7"/>
  <c r="X23" i="7" s="1"/>
  <c r="W24" i="7"/>
  <c r="X24" i="7" s="1"/>
  <c r="W25" i="7"/>
  <c r="X25" i="7" s="1"/>
  <c r="W26" i="7"/>
  <c r="X26" i="7" s="1"/>
  <c r="W27" i="7"/>
  <c r="X27" i="7" s="1"/>
  <c r="W28" i="7"/>
  <c r="X28" i="7" s="1"/>
  <c r="W29" i="7"/>
  <c r="X29" i="7" s="1"/>
  <c r="W30" i="7"/>
  <c r="X30" i="7" s="1"/>
  <c r="W31" i="7"/>
  <c r="X31" i="7" s="1"/>
  <c r="W32" i="7"/>
  <c r="X32" i="7" s="1"/>
  <c r="W33" i="7"/>
  <c r="X33" i="7" s="1"/>
  <c r="W34" i="7"/>
  <c r="X34" i="7" s="1"/>
  <c r="W35" i="7"/>
  <c r="X35" i="7" s="1"/>
  <c r="W36" i="7"/>
  <c r="X36" i="7" s="1"/>
  <c r="W37" i="7"/>
  <c r="X37" i="7" s="1"/>
  <c r="W38" i="7"/>
  <c r="X38" i="7" s="1"/>
  <c r="W39" i="7"/>
  <c r="X39" i="7" s="1"/>
  <c r="W40" i="7"/>
  <c r="X40" i="7" s="1"/>
  <c r="W41" i="7"/>
  <c r="X41" i="7" s="1"/>
  <c r="W42" i="7"/>
  <c r="X42" i="7" s="1"/>
  <c r="W43" i="7"/>
  <c r="X43" i="7" s="1"/>
  <c r="W44" i="7"/>
  <c r="X44" i="7" s="1"/>
  <c r="W45" i="7"/>
  <c r="X45" i="7" s="1"/>
  <c r="W46" i="7"/>
  <c r="X46" i="7" s="1"/>
  <c r="W47" i="7"/>
  <c r="X47" i="7" s="1"/>
  <c r="W48" i="7"/>
  <c r="X48" i="7" s="1"/>
  <c r="W49" i="7"/>
  <c r="X49" i="7" s="1"/>
  <c r="W50" i="7"/>
  <c r="X50" i="7" s="1"/>
  <c r="W51" i="7"/>
  <c r="X51" i="7" s="1"/>
  <c r="W52" i="7"/>
  <c r="X52" i="7" s="1"/>
  <c r="W53" i="7"/>
  <c r="X53" i="7" s="1"/>
  <c r="W54" i="7"/>
  <c r="X54" i="7" s="1"/>
  <c r="W55" i="7"/>
  <c r="X55" i="7" s="1"/>
  <c r="W56" i="7"/>
  <c r="X56" i="7" s="1"/>
  <c r="W57" i="7"/>
  <c r="X57" i="7" s="1"/>
  <c r="W58" i="7"/>
  <c r="X58" i="7" s="1"/>
  <c r="W59" i="7"/>
  <c r="X59" i="7" s="1"/>
  <c r="W60" i="7"/>
  <c r="X60" i="7" s="1"/>
  <c r="W61" i="7"/>
  <c r="X61" i="7" s="1"/>
  <c r="W62" i="7"/>
  <c r="X62" i="7" s="1"/>
  <c r="W63" i="7"/>
  <c r="X63" i="7" s="1"/>
  <c r="W64" i="7"/>
  <c r="X64" i="7" s="1"/>
  <c r="W65" i="7"/>
  <c r="X65" i="7" s="1"/>
  <c r="W66" i="7"/>
  <c r="X66" i="7" s="1"/>
  <c r="W67" i="7"/>
  <c r="X67" i="7" s="1"/>
  <c r="W68" i="7"/>
  <c r="X68" i="7" s="1"/>
  <c r="W69" i="7"/>
  <c r="X69" i="7" s="1"/>
  <c r="W70" i="7"/>
  <c r="X70" i="7" s="1"/>
  <c r="W71" i="7"/>
  <c r="X71" i="7" s="1"/>
  <c r="W72" i="7"/>
  <c r="X72" i="7" s="1"/>
  <c r="W73" i="7"/>
  <c r="X73" i="7" s="1"/>
  <c r="W74" i="7"/>
  <c r="X74" i="7" s="1"/>
  <c r="W75" i="7"/>
  <c r="X75" i="7" s="1"/>
  <c r="W76" i="7"/>
  <c r="X76" i="7" s="1"/>
  <c r="W77" i="7"/>
  <c r="X77" i="7" s="1"/>
  <c r="W78" i="7"/>
  <c r="X78" i="7" s="1"/>
  <c r="W79" i="7"/>
  <c r="X79" i="7" s="1"/>
  <c r="W80" i="7"/>
  <c r="X80" i="7" s="1"/>
  <c r="W81" i="7"/>
  <c r="X81" i="7" s="1"/>
  <c r="W82" i="7"/>
  <c r="X82" i="7" s="1"/>
  <c r="W83" i="7"/>
  <c r="X83" i="7" s="1"/>
  <c r="W84" i="7"/>
  <c r="X84" i="7" s="1"/>
  <c r="W85" i="7"/>
  <c r="X85" i="7" s="1"/>
  <c r="W86" i="7"/>
  <c r="X86" i="7" s="1"/>
  <c r="W87" i="7"/>
  <c r="X87" i="7" s="1"/>
  <c r="W88" i="7"/>
  <c r="X88" i="7" s="1"/>
  <c r="W89" i="7"/>
  <c r="X89" i="7" s="1"/>
  <c r="W90" i="7"/>
  <c r="X90" i="7" s="1"/>
  <c r="W91" i="7"/>
  <c r="X91" i="7" s="1"/>
  <c r="W92" i="7"/>
  <c r="X92" i="7" s="1"/>
  <c r="W93" i="7"/>
  <c r="X93" i="7" s="1"/>
  <c r="W94" i="7"/>
  <c r="X94" i="7" s="1"/>
  <c r="W95" i="7"/>
  <c r="X95" i="7" s="1"/>
  <c r="W96" i="7"/>
  <c r="X96" i="7" s="1"/>
  <c r="W97" i="7"/>
  <c r="X97" i="7" s="1"/>
  <c r="W98" i="7"/>
  <c r="X98" i="7" s="1"/>
  <c r="W99" i="7"/>
  <c r="X99" i="7" s="1"/>
  <c r="W100" i="7"/>
  <c r="X100" i="7" s="1"/>
  <c r="W101" i="7"/>
  <c r="X101" i="7" s="1"/>
  <c r="W102" i="7"/>
  <c r="X102" i="7" s="1"/>
  <c r="W103" i="7"/>
  <c r="X103" i="7" s="1"/>
  <c r="W104" i="7"/>
  <c r="X104" i="7" s="1"/>
  <c r="W105" i="7"/>
  <c r="X105" i="7" s="1"/>
  <c r="W106" i="7"/>
  <c r="X106" i="7" s="1"/>
  <c r="W107" i="7"/>
  <c r="X107" i="7" s="1"/>
  <c r="W108" i="7"/>
  <c r="X108" i="7" s="1"/>
  <c r="W109" i="7"/>
  <c r="X109" i="7" s="1"/>
  <c r="W110" i="7"/>
  <c r="X110" i="7" s="1"/>
  <c r="W111" i="7"/>
  <c r="X111" i="7" s="1"/>
  <c r="W112" i="7"/>
  <c r="X112" i="7" s="1"/>
  <c r="W113" i="7"/>
  <c r="X113" i="7" s="1"/>
  <c r="W114" i="7"/>
  <c r="X114" i="7" s="1"/>
  <c r="W115" i="7"/>
  <c r="X115" i="7" s="1"/>
  <c r="W116" i="7"/>
  <c r="X116" i="7" s="1"/>
  <c r="W117" i="7"/>
  <c r="X117" i="7" s="1"/>
  <c r="W118" i="7"/>
  <c r="X118" i="7" s="1"/>
  <c r="W119" i="7"/>
  <c r="X119" i="7" s="1"/>
  <c r="W120" i="7"/>
  <c r="X120" i="7" s="1"/>
  <c r="W121" i="7"/>
  <c r="X121" i="7" s="1"/>
  <c r="W122" i="7"/>
  <c r="X122" i="7" s="1"/>
  <c r="W123" i="7"/>
  <c r="X123" i="7" s="1"/>
  <c r="W124" i="7"/>
  <c r="X124" i="7" s="1"/>
  <c r="W125" i="7"/>
  <c r="X125" i="7" s="1"/>
  <c r="W126" i="7"/>
  <c r="X126" i="7" s="1"/>
  <c r="W127" i="7"/>
  <c r="X127" i="7" s="1"/>
  <c r="W128" i="7"/>
  <c r="X128" i="7" s="1"/>
  <c r="W129" i="7"/>
  <c r="X129" i="7" s="1"/>
  <c r="W130" i="7"/>
  <c r="X130" i="7" s="1"/>
  <c r="W131" i="7"/>
  <c r="X131" i="7" s="1"/>
  <c r="W132" i="7"/>
  <c r="X132" i="7" s="1"/>
  <c r="W133" i="7"/>
  <c r="X133" i="7" s="1"/>
  <c r="W134" i="7"/>
  <c r="X134" i="7" s="1"/>
  <c r="W135" i="7"/>
  <c r="X135" i="7" s="1"/>
  <c r="W136" i="7"/>
  <c r="X136" i="7" s="1"/>
  <c r="W137" i="7"/>
  <c r="X137" i="7" s="1"/>
  <c r="W138" i="7"/>
  <c r="X138" i="7" s="1"/>
  <c r="W139" i="7"/>
  <c r="X139" i="7" s="1"/>
  <c r="W140" i="7"/>
  <c r="X140" i="7" s="1"/>
  <c r="W141" i="7"/>
  <c r="X141" i="7" s="1"/>
  <c r="W142" i="7"/>
  <c r="X142" i="7" s="1"/>
  <c r="W143" i="7"/>
  <c r="X143" i="7" s="1"/>
  <c r="W144" i="7"/>
  <c r="X144" i="7" s="1"/>
  <c r="W145" i="7"/>
  <c r="X145" i="7" s="1"/>
  <c r="W146" i="7"/>
  <c r="X146" i="7" s="1"/>
  <c r="W147" i="7"/>
  <c r="X147" i="7" s="1"/>
  <c r="W148" i="7"/>
  <c r="X148" i="7" s="1"/>
  <c r="W149" i="7"/>
  <c r="X149" i="7" s="1"/>
  <c r="W150" i="7"/>
  <c r="X150" i="7" s="1"/>
  <c r="W151" i="7"/>
  <c r="X151" i="7" s="1"/>
  <c r="W152" i="7"/>
  <c r="X152" i="7" s="1"/>
  <c r="W153" i="7"/>
  <c r="X153" i="7" s="1"/>
  <c r="W154" i="7"/>
  <c r="X154" i="7" s="1"/>
  <c r="W155" i="7"/>
  <c r="X155" i="7" s="1"/>
  <c r="W156" i="7"/>
  <c r="X156" i="7" s="1"/>
  <c r="W157" i="7"/>
  <c r="X157" i="7" s="1"/>
  <c r="W158" i="7"/>
  <c r="X158" i="7" s="1"/>
  <c r="W159" i="7"/>
  <c r="X159" i="7" s="1"/>
  <c r="W160" i="7"/>
  <c r="X160" i="7" s="1"/>
  <c r="W161" i="7"/>
  <c r="X161" i="7" s="1"/>
  <c r="W162" i="7"/>
  <c r="X162" i="7" s="1"/>
  <c r="W163" i="7"/>
  <c r="X163" i="7" s="1"/>
  <c r="W164" i="7"/>
  <c r="X164" i="7" s="1"/>
  <c r="W165" i="7"/>
  <c r="X165" i="7" s="1"/>
  <c r="W166" i="7"/>
  <c r="X166" i="7" s="1"/>
  <c r="W167" i="7"/>
  <c r="X167" i="7" s="1"/>
  <c r="W168" i="7"/>
  <c r="X168" i="7" s="1"/>
  <c r="W169" i="7"/>
  <c r="X169" i="7" s="1"/>
  <c r="W170" i="7"/>
  <c r="X170" i="7" s="1"/>
  <c r="W171" i="7"/>
  <c r="X171" i="7" s="1"/>
  <c r="W172" i="7"/>
  <c r="X172" i="7" s="1"/>
  <c r="W173" i="7"/>
  <c r="X173" i="7" s="1"/>
  <c r="W174" i="7"/>
  <c r="X174" i="7" s="1"/>
  <c r="W175" i="7"/>
  <c r="X175" i="7" s="1"/>
  <c r="W176" i="7"/>
  <c r="X176" i="7" s="1"/>
  <c r="W177" i="7"/>
  <c r="X177" i="7" s="1"/>
  <c r="W178" i="7"/>
  <c r="X178" i="7" s="1"/>
  <c r="W179" i="7"/>
  <c r="X179" i="7" s="1"/>
  <c r="W180" i="7"/>
  <c r="X180" i="7" s="1"/>
  <c r="W181" i="7"/>
  <c r="X181" i="7" s="1"/>
  <c r="W182" i="7"/>
  <c r="X182" i="7" s="1"/>
  <c r="W183" i="7"/>
  <c r="X183" i="7" s="1"/>
  <c r="W184" i="7"/>
  <c r="X184" i="7" s="1"/>
  <c r="W185" i="7"/>
  <c r="X185" i="7" s="1"/>
  <c r="W186" i="7"/>
  <c r="X186" i="7" s="1"/>
  <c r="W187" i="7"/>
  <c r="X187" i="7" s="1"/>
  <c r="W188" i="7"/>
  <c r="X188" i="7" s="1"/>
  <c r="W189" i="7"/>
  <c r="X189" i="7" s="1"/>
  <c r="W190" i="7"/>
  <c r="X190" i="7" s="1"/>
  <c r="W191" i="7"/>
  <c r="X191" i="7" s="1"/>
  <c r="W192" i="7"/>
  <c r="X192" i="7" s="1"/>
  <c r="W193" i="7"/>
  <c r="X193" i="7" s="1"/>
  <c r="W194" i="7"/>
  <c r="X194" i="7" s="1"/>
  <c r="W195" i="7"/>
  <c r="X195" i="7" s="1"/>
  <c r="W196" i="7"/>
  <c r="X196" i="7" s="1"/>
  <c r="W197" i="7"/>
  <c r="X197" i="7" s="1"/>
  <c r="W198" i="7"/>
  <c r="X198" i="7" s="1"/>
  <c r="W199" i="7"/>
  <c r="X199" i="7" s="1"/>
  <c r="W200" i="7"/>
  <c r="X200" i="7" s="1"/>
  <c r="W201" i="7"/>
  <c r="X201" i="7" s="1"/>
  <c r="W202" i="7"/>
  <c r="X202" i="7" s="1"/>
  <c r="W203" i="7"/>
  <c r="X203" i="7" s="1"/>
  <c r="W204" i="7"/>
  <c r="X204" i="7" s="1"/>
  <c r="W205" i="7"/>
  <c r="X205" i="7" s="1"/>
  <c r="W206" i="7"/>
  <c r="X206" i="7" s="1"/>
  <c r="W207" i="7"/>
  <c r="X207" i="7" s="1"/>
  <c r="W208" i="7"/>
  <c r="X208" i="7" s="1"/>
  <c r="W209" i="7"/>
  <c r="X209" i="7" s="1"/>
  <c r="W210" i="7"/>
  <c r="X210" i="7" s="1"/>
  <c r="W211" i="7"/>
  <c r="X211" i="7" s="1"/>
  <c r="W212" i="7"/>
  <c r="X212" i="7" s="1"/>
  <c r="W213" i="7"/>
  <c r="X213" i="7" s="1"/>
  <c r="W214" i="7"/>
  <c r="X214" i="7" s="1"/>
  <c r="W215" i="7"/>
  <c r="X215" i="7" s="1"/>
  <c r="W216" i="7"/>
  <c r="X216" i="7" s="1"/>
  <c r="W217" i="7"/>
  <c r="X217" i="7" s="1"/>
  <c r="W218" i="7"/>
  <c r="X218" i="7" s="1"/>
  <c r="W219" i="7"/>
  <c r="X219" i="7" s="1"/>
  <c r="W220" i="7"/>
  <c r="X220" i="7" s="1"/>
  <c r="W221" i="7"/>
  <c r="X221" i="7" s="1"/>
  <c r="W222" i="7"/>
  <c r="X222" i="7" s="1"/>
  <c r="W223" i="7"/>
  <c r="X223" i="7" s="1"/>
  <c r="W224" i="7"/>
  <c r="X224" i="7" s="1"/>
  <c r="W225" i="7"/>
  <c r="X225" i="7" s="1"/>
  <c r="W226" i="7"/>
  <c r="X226" i="7" s="1"/>
  <c r="W227" i="7"/>
  <c r="X227" i="7" s="1"/>
  <c r="W228" i="7"/>
  <c r="X228" i="7" s="1"/>
  <c r="W229" i="7"/>
  <c r="X229" i="7" s="1"/>
  <c r="W230" i="7"/>
  <c r="X230" i="7" s="1"/>
  <c r="W231" i="7"/>
  <c r="X231" i="7" s="1"/>
  <c r="W232" i="7"/>
  <c r="X232" i="7" s="1"/>
  <c r="W233" i="7"/>
  <c r="X233" i="7" s="1"/>
  <c r="W234" i="7"/>
  <c r="X234" i="7" s="1"/>
  <c r="W235" i="7"/>
  <c r="X235" i="7" s="1"/>
  <c r="W236" i="7"/>
  <c r="X236" i="7" s="1"/>
  <c r="W237" i="7"/>
  <c r="X237" i="7" s="1"/>
  <c r="W238" i="7"/>
  <c r="X238" i="7" s="1"/>
  <c r="W239" i="7"/>
  <c r="X239" i="7" s="1"/>
  <c r="W240" i="7"/>
  <c r="X240" i="7" s="1"/>
  <c r="W241" i="7"/>
  <c r="X241" i="7" s="1"/>
  <c r="W242" i="7"/>
  <c r="X242" i="7" s="1"/>
  <c r="W243" i="7"/>
  <c r="X243" i="7" s="1"/>
  <c r="W244" i="7"/>
  <c r="X244" i="7" s="1"/>
  <c r="W245" i="7"/>
  <c r="X245" i="7" s="1"/>
  <c r="W246" i="7"/>
  <c r="X246" i="7" s="1"/>
  <c r="W247" i="7"/>
  <c r="X247" i="7" s="1"/>
  <c r="W248" i="7"/>
  <c r="X248" i="7" s="1"/>
  <c r="W249" i="7"/>
  <c r="X249" i="7" s="1"/>
  <c r="W250" i="7"/>
  <c r="X250" i="7" s="1"/>
  <c r="W251" i="7"/>
  <c r="X251" i="7" s="1"/>
  <c r="W252" i="7"/>
  <c r="X252" i="7" s="1"/>
  <c r="W253" i="7"/>
  <c r="X253" i="7" s="1"/>
  <c r="W254" i="7"/>
  <c r="X254" i="7" s="1"/>
  <c r="W255" i="7"/>
  <c r="X255" i="7" s="1"/>
  <c r="W256" i="7"/>
  <c r="X256" i="7" s="1"/>
  <c r="W257" i="7"/>
  <c r="X257" i="7" s="1"/>
  <c r="W258" i="7"/>
  <c r="X258" i="7" s="1"/>
  <c r="W259" i="7"/>
  <c r="X259" i="7" s="1"/>
  <c r="W260" i="7"/>
  <c r="X260" i="7" s="1"/>
  <c r="W261" i="7"/>
  <c r="X261" i="7" s="1"/>
  <c r="W262" i="7"/>
  <c r="X262" i="7" s="1"/>
  <c r="W263" i="7"/>
  <c r="X263" i="7" s="1"/>
  <c r="W264" i="7"/>
  <c r="X264" i="7" s="1"/>
  <c r="W265" i="7"/>
  <c r="X265" i="7" s="1"/>
  <c r="W266" i="7"/>
  <c r="X266" i="7" s="1"/>
  <c r="W267" i="7"/>
  <c r="X267" i="7" s="1"/>
  <c r="W268" i="7"/>
  <c r="X268" i="7" s="1"/>
  <c r="W269" i="7"/>
  <c r="X269" i="7" s="1"/>
  <c r="W270" i="7"/>
  <c r="X270" i="7" s="1"/>
  <c r="W271" i="7"/>
  <c r="X271" i="7" s="1"/>
  <c r="W272" i="7"/>
  <c r="X272" i="7" s="1"/>
  <c r="W273" i="7"/>
  <c r="X273" i="7" s="1"/>
  <c r="W274" i="7"/>
  <c r="X274" i="7" s="1"/>
  <c r="W275" i="7"/>
  <c r="X275" i="7" s="1"/>
  <c r="W276" i="7"/>
  <c r="X276" i="7" s="1"/>
  <c r="W277" i="7"/>
  <c r="X277" i="7" s="1"/>
  <c r="W278" i="7"/>
  <c r="X278" i="7" s="1"/>
  <c r="W279" i="7"/>
  <c r="X279" i="7" s="1"/>
  <c r="W280" i="7"/>
  <c r="X280" i="7" s="1"/>
  <c r="W281" i="7"/>
  <c r="X281" i="7" s="1"/>
  <c r="W282" i="7"/>
  <c r="X282" i="7" s="1"/>
  <c r="W283" i="7"/>
  <c r="X283" i="7" s="1"/>
  <c r="W284" i="7"/>
  <c r="X284" i="7" s="1"/>
  <c r="W285" i="7"/>
  <c r="X285" i="7" s="1"/>
  <c r="W286" i="7"/>
  <c r="X286" i="7" s="1"/>
  <c r="W287" i="7"/>
  <c r="X287" i="7" s="1"/>
  <c r="W288" i="7"/>
  <c r="X288" i="7" s="1"/>
  <c r="W289" i="7"/>
  <c r="X289" i="7" s="1"/>
  <c r="W290" i="7"/>
  <c r="X290" i="7" s="1"/>
  <c r="W291" i="7"/>
  <c r="X291" i="7" s="1"/>
  <c r="W292" i="7"/>
  <c r="X292" i="7" s="1"/>
  <c r="W293" i="7"/>
  <c r="X293" i="7" s="1"/>
  <c r="W294" i="7"/>
  <c r="X294" i="7" s="1"/>
  <c r="W295" i="7"/>
  <c r="X295" i="7" s="1"/>
  <c r="W296" i="7"/>
  <c r="X296" i="7" s="1"/>
  <c r="W297" i="7"/>
  <c r="X297" i="7" s="1"/>
  <c r="W298" i="7"/>
  <c r="X298" i="7" s="1"/>
  <c r="W299" i="7"/>
  <c r="X299" i="7" s="1"/>
  <c r="W300" i="7"/>
  <c r="X300" i="7" s="1"/>
  <c r="W301" i="7"/>
  <c r="X301" i="7" s="1"/>
  <c r="W302" i="7"/>
  <c r="X302" i="7" s="1"/>
  <c r="W303" i="7"/>
  <c r="X303" i="7" s="1"/>
  <c r="W304" i="7"/>
  <c r="X304" i="7" s="1"/>
  <c r="W305" i="7"/>
  <c r="X305" i="7" s="1"/>
  <c r="W306" i="7"/>
  <c r="X306" i="7" s="1"/>
  <c r="W307" i="7"/>
  <c r="X307" i="7" s="1"/>
  <c r="W308" i="7"/>
  <c r="X308" i="7" s="1"/>
  <c r="W309" i="7"/>
  <c r="X309" i="7" s="1"/>
  <c r="W310" i="7"/>
  <c r="X310" i="7" s="1"/>
  <c r="W311" i="7"/>
  <c r="X311" i="7" s="1"/>
  <c r="W312" i="7"/>
  <c r="X312" i="7" s="1"/>
  <c r="W313" i="7"/>
  <c r="X313" i="7" s="1"/>
  <c r="AC6" i="7" l="1"/>
  <c r="AC13" i="7"/>
  <c r="AC12" i="7"/>
  <c r="AC14" i="7"/>
  <c r="V14" i="6" l="1"/>
  <c r="V3" i="6"/>
  <c r="V4" i="6"/>
  <c r="V5" i="6"/>
  <c r="V6" i="6"/>
  <c r="V7" i="6"/>
  <c r="V8" i="6"/>
  <c r="V9" i="6"/>
  <c r="V10" i="6"/>
  <c r="V11" i="6"/>
  <c r="V12" i="6"/>
  <c r="V13" i="6"/>
  <c r="U4" i="6"/>
  <c r="U5" i="6"/>
  <c r="U6" i="6"/>
  <c r="U7" i="6"/>
  <c r="U8" i="6"/>
  <c r="U9" i="6"/>
  <c r="U10" i="6"/>
  <c r="U11" i="6"/>
  <c r="U12" i="6"/>
  <c r="U13" i="6"/>
  <c r="S16" i="6"/>
  <c r="S11" i="6"/>
  <c r="R4" i="6"/>
  <c r="R5" i="6"/>
  <c r="R6" i="6"/>
  <c r="R7" i="6"/>
  <c r="R8" i="6"/>
  <c r="R9" i="6"/>
  <c r="R10" i="6"/>
  <c r="R11" i="6"/>
  <c r="R12" i="6"/>
  <c r="R13" i="6"/>
  <c r="R14" i="6"/>
  <c r="R15" i="6"/>
  <c r="R16" i="6"/>
  <c r="R17" i="6"/>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R88" i="6"/>
  <c r="R89" i="6"/>
  <c r="R90" i="6"/>
  <c r="R91" i="6"/>
  <c r="R92" i="6"/>
  <c r="R93" i="6"/>
  <c r="R94" i="6"/>
  <c r="R95" i="6"/>
  <c r="R96" i="6"/>
  <c r="R97" i="6"/>
  <c r="R98" i="6"/>
  <c r="R99" i="6"/>
  <c r="R100" i="6"/>
  <c r="R101" i="6"/>
  <c r="R102" i="6"/>
  <c r="R103" i="6"/>
  <c r="R104" i="6"/>
  <c r="R105" i="6"/>
  <c r="R106" i="6"/>
  <c r="R107" i="6"/>
  <c r="R108" i="6"/>
  <c r="R109" i="6"/>
  <c r="R110" i="6"/>
  <c r="R111" i="6"/>
  <c r="R112" i="6"/>
  <c r="R113" i="6"/>
  <c r="R114" i="6"/>
  <c r="R115" i="6"/>
  <c r="R116" i="6"/>
  <c r="R117" i="6"/>
  <c r="R118" i="6"/>
  <c r="R119" i="6"/>
  <c r="R120" i="6"/>
  <c r="R121" i="6"/>
  <c r="R122" i="6"/>
  <c r="R123" i="6"/>
  <c r="R124" i="6"/>
  <c r="R125" i="6"/>
  <c r="R126" i="6"/>
  <c r="R127" i="6"/>
  <c r="R128" i="6"/>
  <c r="R129" i="6"/>
  <c r="R130" i="6"/>
  <c r="R131" i="6"/>
  <c r="R132" i="6"/>
  <c r="R133" i="6"/>
  <c r="R134" i="6"/>
  <c r="R135" i="6"/>
  <c r="R136" i="6"/>
  <c r="R137" i="6"/>
  <c r="R138" i="6"/>
  <c r="R139" i="6"/>
  <c r="R140" i="6"/>
  <c r="R141" i="6"/>
  <c r="R142" i="6"/>
  <c r="R143" i="6"/>
  <c r="R144" i="6"/>
  <c r="R145" i="6"/>
  <c r="R146" i="6"/>
  <c r="R147" i="6"/>
  <c r="R148" i="6"/>
  <c r="R149" i="6"/>
  <c r="R150" i="6"/>
  <c r="R151" i="6"/>
  <c r="R152" i="6"/>
  <c r="R153" i="6"/>
  <c r="R154" i="6"/>
  <c r="R155" i="6"/>
  <c r="R156" i="6"/>
  <c r="R157" i="6"/>
  <c r="R158" i="6"/>
  <c r="R159" i="6"/>
  <c r="R160" i="6"/>
  <c r="R161" i="6"/>
  <c r="R162" i="6"/>
  <c r="R163" i="6"/>
  <c r="R164" i="6"/>
  <c r="R165" i="6"/>
  <c r="R166" i="6"/>
  <c r="R167" i="6"/>
  <c r="R168" i="6"/>
  <c r="R169" i="6"/>
  <c r="R170" i="6"/>
  <c r="R171" i="6"/>
  <c r="R172" i="6"/>
  <c r="R173" i="6"/>
  <c r="R174" i="6"/>
  <c r="R175" i="6"/>
  <c r="R176" i="6"/>
  <c r="R177" i="6"/>
  <c r="R178" i="6"/>
  <c r="R179" i="6"/>
  <c r="R180" i="6"/>
  <c r="R181" i="6"/>
  <c r="R182" i="6"/>
  <c r="R183" i="6"/>
  <c r="R184" i="6"/>
  <c r="R185" i="6"/>
  <c r="R186" i="6"/>
  <c r="R187" i="6"/>
  <c r="R188" i="6"/>
  <c r="R189" i="6"/>
  <c r="R190" i="6"/>
  <c r="R191" i="6"/>
  <c r="R192" i="6"/>
  <c r="R193" i="6"/>
  <c r="R194" i="6"/>
  <c r="R195" i="6"/>
  <c r="R196" i="6"/>
  <c r="R197" i="6"/>
  <c r="R198" i="6"/>
  <c r="R199" i="6"/>
  <c r="R200" i="6"/>
  <c r="R201" i="6"/>
  <c r="R202" i="6"/>
  <c r="R203" i="6"/>
  <c r="R204" i="6"/>
  <c r="R205" i="6"/>
  <c r="R206" i="6"/>
  <c r="R207" i="6"/>
  <c r="R208" i="6"/>
  <c r="R209" i="6"/>
  <c r="R210" i="6"/>
  <c r="R211" i="6"/>
  <c r="R212" i="6"/>
  <c r="R213" i="6"/>
  <c r="R214" i="6"/>
  <c r="R215" i="6"/>
  <c r="R216" i="6"/>
  <c r="R217" i="6"/>
  <c r="R218" i="6"/>
  <c r="R219" i="6"/>
  <c r="R220" i="6"/>
  <c r="R221" i="6"/>
  <c r="R222" i="6"/>
  <c r="R223" i="6"/>
  <c r="R224" i="6"/>
  <c r="R225" i="6"/>
  <c r="R226" i="6"/>
  <c r="R227" i="6"/>
  <c r="R228" i="6"/>
  <c r="R229" i="6"/>
  <c r="R230" i="6"/>
  <c r="R231" i="6"/>
  <c r="R232" i="6"/>
  <c r="R233" i="6"/>
  <c r="R234" i="6"/>
  <c r="R235" i="6"/>
  <c r="R236" i="6"/>
  <c r="R237" i="6"/>
  <c r="R238" i="6"/>
  <c r="R239" i="6"/>
  <c r="R240" i="6"/>
  <c r="R241" i="6"/>
  <c r="R242" i="6"/>
  <c r="R243" i="6"/>
  <c r="R244" i="6"/>
  <c r="R245" i="6"/>
  <c r="R246" i="6"/>
  <c r="R247" i="6"/>
  <c r="R248" i="6"/>
  <c r="R249" i="6"/>
  <c r="R250" i="6"/>
  <c r="R251" i="6"/>
  <c r="R252" i="6"/>
  <c r="R253" i="6"/>
  <c r="R254" i="6"/>
  <c r="R255" i="6"/>
  <c r="R256" i="6"/>
  <c r="R257" i="6"/>
  <c r="R258" i="6"/>
  <c r="R259" i="6"/>
  <c r="R260" i="6"/>
  <c r="R261" i="6"/>
  <c r="R262" i="6"/>
  <c r="R263" i="6"/>
  <c r="R264" i="6"/>
  <c r="R265" i="6"/>
  <c r="R266" i="6"/>
  <c r="R267" i="6"/>
  <c r="R268" i="6"/>
  <c r="R269" i="6"/>
  <c r="R270" i="6"/>
  <c r="R271" i="6"/>
  <c r="R272" i="6"/>
  <c r="R273" i="6"/>
  <c r="R274" i="6"/>
  <c r="R275" i="6"/>
  <c r="R276" i="6"/>
  <c r="R277" i="6"/>
  <c r="R278" i="6"/>
  <c r="R279" i="6"/>
  <c r="R280" i="6"/>
  <c r="R281" i="6"/>
  <c r="R282" i="6"/>
  <c r="R283" i="6"/>
  <c r="R284" i="6"/>
  <c r="R285" i="6"/>
  <c r="R286" i="6"/>
  <c r="R287" i="6"/>
  <c r="R288" i="6"/>
  <c r="R289" i="6"/>
  <c r="R290" i="6"/>
  <c r="R291" i="6"/>
  <c r="R292" i="6"/>
  <c r="R293" i="6"/>
  <c r="R294" i="6"/>
  <c r="R295" i="6"/>
  <c r="R296" i="6"/>
  <c r="R297" i="6"/>
  <c r="R298" i="6"/>
  <c r="R299" i="6"/>
  <c r="R300" i="6"/>
  <c r="R301" i="6"/>
  <c r="R302" i="6"/>
  <c r="R303" i="6"/>
  <c r="R304" i="6"/>
  <c r="R305" i="6"/>
  <c r="R306" i="6"/>
  <c r="R307" i="6"/>
  <c r="R308" i="6"/>
  <c r="R309" i="6"/>
  <c r="R310" i="6"/>
  <c r="R311" i="6"/>
  <c r="R312" i="6"/>
  <c r="R313" i="6"/>
  <c r="U14" i="6" l="1"/>
  <c r="V15" i="6"/>
  <c r="S7" i="6"/>
  <c r="S313" i="6"/>
  <c r="S312" i="6"/>
  <c r="S311" i="6"/>
  <c r="S310" i="6"/>
  <c r="S309" i="6"/>
  <c r="S308" i="6"/>
  <c r="S307" i="6"/>
  <c r="S306" i="6"/>
  <c r="S305" i="6"/>
  <c r="S304" i="6"/>
  <c r="S303" i="6"/>
  <c r="S302" i="6"/>
  <c r="S301" i="6"/>
  <c r="S300" i="6"/>
  <c r="S299" i="6"/>
  <c r="S298" i="6"/>
  <c r="S297" i="6"/>
  <c r="S296" i="6"/>
  <c r="S295" i="6"/>
  <c r="S294" i="6"/>
  <c r="S293" i="6"/>
  <c r="S292" i="6"/>
  <c r="S291" i="6"/>
  <c r="S290" i="6"/>
  <c r="S289" i="6"/>
  <c r="S288" i="6"/>
  <c r="S287" i="6"/>
  <c r="S286" i="6"/>
  <c r="S285" i="6"/>
  <c r="S284" i="6"/>
  <c r="S283" i="6"/>
  <c r="S282" i="6"/>
  <c r="S281" i="6"/>
  <c r="S280" i="6"/>
  <c r="S279" i="6"/>
  <c r="S278" i="6"/>
  <c r="S277" i="6"/>
  <c r="S276" i="6"/>
  <c r="S275" i="6"/>
  <c r="S274" i="6"/>
  <c r="S273" i="6"/>
  <c r="S272" i="6"/>
  <c r="S271" i="6"/>
  <c r="S270" i="6"/>
  <c r="S269" i="6"/>
  <c r="S268" i="6"/>
  <c r="S267" i="6"/>
  <c r="S266" i="6"/>
  <c r="S265" i="6"/>
  <c r="S264" i="6"/>
  <c r="S263" i="6"/>
  <c r="S262" i="6"/>
  <c r="S261" i="6"/>
  <c r="S260" i="6"/>
  <c r="S259" i="6"/>
  <c r="S258" i="6"/>
  <c r="S257" i="6"/>
  <c r="S256" i="6"/>
  <c r="S255" i="6"/>
  <c r="S254" i="6"/>
  <c r="S253" i="6"/>
  <c r="S252" i="6"/>
  <c r="S251" i="6"/>
  <c r="S250" i="6"/>
  <c r="S249" i="6"/>
  <c r="S248" i="6"/>
  <c r="S247" i="6"/>
  <c r="S246" i="6"/>
  <c r="S245" i="6"/>
  <c r="S244" i="6"/>
  <c r="S243" i="6"/>
  <c r="S242" i="6"/>
  <c r="S241" i="6"/>
  <c r="S240" i="6"/>
  <c r="S239" i="6"/>
  <c r="S238" i="6"/>
  <c r="S237" i="6"/>
  <c r="S236" i="6"/>
  <c r="S235" i="6"/>
  <c r="S234" i="6"/>
  <c r="S233" i="6"/>
  <c r="S232" i="6"/>
  <c r="S231" i="6"/>
  <c r="S230" i="6"/>
  <c r="S229" i="6"/>
  <c r="S228" i="6"/>
  <c r="S227" i="6"/>
  <c r="S226" i="6"/>
  <c r="S225" i="6"/>
  <c r="S224" i="6"/>
  <c r="S223" i="6"/>
  <c r="S222" i="6"/>
  <c r="S221" i="6"/>
  <c r="S220" i="6"/>
  <c r="S219" i="6"/>
  <c r="S218" i="6"/>
  <c r="S217" i="6"/>
  <c r="S216" i="6"/>
  <c r="S215" i="6"/>
  <c r="S214" i="6"/>
  <c r="S213" i="6"/>
  <c r="S212" i="6"/>
  <c r="S211" i="6"/>
  <c r="S210" i="6"/>
  <c r="S209" i="6"/>
  <c r="S208" i="6"/>
  <c r="S207" i="6"/>
  <c r="S206" i="6"/>
  <c r="S205" i="6"/>
  <c r="S204" i="6"/>
  <c r="S203" i="6"/>
  <c r="S202" i="6"/>
  <c r="S201" i="6"/>
  <c r="S200" i="6"/>
  <c r="S199" i="6"/>
  <c r="S198" i="6"/>
  <c r="S197" i="6"/>
  <c r="S196" i="6"/>
  <c r="S195" i="6"/>
  <c r="S194" i="6"/>
  <c r="S193" i="6"/>
  <c r="S192" i="6"/>
  <c r="S191" i="6"/>
  <c r="S190" i="6"/>
  <c r="S189" i="6"/>
  <c r="S188" i="6"/>
  <c r="S187" i="6"/>
  <c r="S186" i="6"/>
  <c r="S185" i="6"/>
  <c r="S184" i="6"/>
  <c r="S183" i="6"/>
  <c r="S182" i="6"/>
  <c r="S181" i="6"/>
  <c r="S180" i="6"/>
  <c r="S179" i="6"/>
  <c r="S178" i="6"/>
  <c r="S177" i="6"/>
  <c r="S176" i="6"/>
  <c r="S175" i="6"/>
  <c r="S174" i="6"/>
  <c r="S173" i="6"/>
  <c r="S172" i="6"/>
  <c r="S171" i="6"/>
  <c r="S170" i="6"/>
  <c r="S169" i="6"/>
  <c r="S168" i="6"/>
  <c r="S167" i="6"/>
  <c r="S166" i="6"/>
  <c r="S165" i="6"/>
  <c r="S164" i="6"/>
  <c r="S163" i="6"/>
  <c r="S162" i="6"/>
  <c r="S161" i="6"/>
  <c r="S160" i="6"/>
  <c r="S159" i="6"/>
  <c r="S158" i="6"/>
  <c r="S157" i="6"/>
  <c r="S156" i="6"/>
  <c r="S155" i="6"/>
  <c r="S154" i="6"/>
  <c r="S153" i="6"/>
  <c r="S152" i="6"/>
  <c r="S151" i="6"/>
  <c r="S150" i="6"/>
  <c r="S149" i="6"/>
  <c r="S148" i="6"/>
  <c r="S147" i="6"/>
  <c r="S146" i="6"/>
  <c r="S145" i="6"/>
  <c r="S144" i="6"/>
  <c r="S143" i="6"/>
  <c r="S142" i="6"/>
  <c r="S141" i="6"/>
  <c r="S140" i="6"/>
  <c r="S139" i="6"/>
  <c r="S138" i="6"/>
  <c r="S137" i="6"/>
  <c r="S136" i="6"/>
  <c r="S135" i="6"/>
  <c r="S134" i="6"/>
  <c r="S133" i="6"/>
  <c r="S132" i="6"/>
  <c r="S131" i="6"/>
  <c r="S130" i="6"/>
  <c r="S129" i="6"/>
  <c r="S128" i="6"/>
  <c r="S127" i="6"/>
  <c r="S126" i="6"/>
  <c r="S125" i="6"/>
  <c r="S124" i="6"/>
  <c r="S123" i="6"/>
  <c r="S122" i="6"/>
  <c r="S121" i="6"/>
  <c r="S120" i="6"/>
  <c r="S119" i="6"/>
  <c r="S118" i="6"/>
  <c r="S117" i="6"/>
  <c r="S116" i="6"/>
  <c r="S115" i="6"/>
  <c r="S114" i="6"/>
  <c r="S113" i="6"/>
  <c r="S112" i="6"/>
  <c r="S111" i="6"/>
  <c r="S110" i="6"/>
  <c r="S109" i="6"/>
  <c r="S108" i="6"/>
  <c r="S107" i="6"/>
  <c r="S106" i="6"/>
  <c r="S105" i="6"/>
  <c r="S104" i="6"/>
  <c r="S103" i="6"/>
  <c r="S102" i="6"/>
  <c r="S101" i="6"/>
  <c r="S100" i="6"/>
  <c r="S99" i="6"/>
  <c r="S98" i="6"/>
  <c r="S97" i="6"/>
  <c r="S96" i="6"/>
  <c r="S95" i="6"/>
  <c r="S94" i="6"/>
  <c r="S93" i="6"/>
  <c r="S92" i="6"/>
  <c r="S91" i="6"/>
  <c r="S90" i="6"/>
  <c r="S89" i="6"/>
  <c r="S88" i="6"/>
  <c r="S87" i="6"/>
  <c r="S86" i="6"/>
  <c r="S85" i="6"/>
  <c r="S84" i="6"/>
  <c r="S83" i="6"/>
  <c r="S82" i="6"/>
  <c r="S81" i="6"/>
  <c r="S80" i="6"/>
  <c r="S79" i="6"/>
  <c r="S78" i="6"/>
  <c r="S77" i="6"/>
  <c r="S76" i="6"/>
  <c r="S75" i="6"/>
  <c r="S74" i="6"/>
  <c r="S73" i="6"/>
  <c r="S72" i="6"/>
  <c r="S71" i="6"/>
  <c r="S70" i="6"/>
  <c r="S69" i="6"/>
  <c r="S68" i="6"/>
  <c r="S67" i="6"/>
  <c r="S66" i="6"/>
  <c r="S65" i="6"/>
  <c r="S64" i="6"/>
  <c r="S63" i="6"/>
  <c r="S62" i="6"/>
  <c r="S61" i="6"/>
  <c r="S60" i="6"/>
  <c r="S59" i="6"/>
  <c r="S58" i="6"/>
  <c r="S57" i="6"/>
  <c r="S56" i="6"/>
  <c r="S55" i="6"/>
  <c r="S54" i="6"/>
  <c r="S53" i="6"/>
  <c r="S52" i="6"/>
  <c r="S51" i="6"/>
  <c r="S50" i="6"/>
  <c r="S49" i="6"/>
  <c r="S48" i="6"/>
  <c r="S47" i="6"/>
  <c r="S46" i="6"/>
  <c r="S45" i="6"/>
  <c r="S44" i="6"/>
  <c r="S43" i="6"/>
  <c r="S42" i="6"/>
  <c r="S41" i="6"/>
  <c r="S40" i="6"/>
  <c r="S39" i="6"/>
  <c r="S38" i="6"/>
  <c r="S37" i="6"/>
  <c r="S36" i="6"/>
  <c r="S35" i="6"/>
  <c r="S34" i="6"/>
  <c r="S33" i="6"/>
  <c r="S32" i="6"/>
  <c r="S31" i="6"/>
  <c r="S30" i="6"/>
  <c r="S29" i="6"/>
  <c r="S28" i="6"/>
  <c r="S27" i="6"/>
  <c r="S26" i="6"/>
  <c r="S25" i="6"/>
  <c r="S24" i="6"/>
  <c r="S23" i="6"/>
  <c r="S22" i="6"/>
  <c r="S21" i="6"/>
  <c r="S20" i="6"/>
  <c r="S19" i="6"/>
  <c r="S18" i="6"/>
  <c r="S17" i="6"/>
  <c r="S15" i="6"/>
  <c r="F15" i="6"/>
  <c r="E15" i="6"/>
  <c r="G15" i="6" s="1"/>
  <c r="S14" i="6"/>
  <c r="F14" i="6"/>
  <c r="E14" i="6"/>
  <c r="G14" i="6" s="1"/>
  <c r="S13" i="6"/>
  <c r="F13" i="6"/>
  <c r="E13" i="6"/>
  <c r="G13" i="6" s="1"/>
  <c r="S12" i="6"/>
  <c r="F12" i="6"/>
  <c r="E12" i="6"/>
  <c r="G12" i="6" s="1"/>
  <c r="F11" i="6"/>
  <c r="E11" i="6"/>
  <c r="G11" i="6" s="1"/>
  <c r="S10" i="6"/>
  <c r="F10" i="6"/>
  <c r="E10" i="6"/>
  <c r="G10" i="6" s="1"/>
  <c r="AA9" i="6"/>
  <c r="S9" i="6"/>
  <c r="F9" i="6"/>
  <c r="E9" i="6"/>
  <c r="G9" i="6" s="1"/>
  <c r="S8" i="6"/>
  <c r="F8" i="6"/>
  <c r="E8" i="6"/>
  <c r="G8" i="6" s="1"/>
  <c r="F7" i="6"/>
  <c r="E7" i="6"/>
  <c r="G7" i="6" s="1"/>
  <c r="S6" i="6"/>
  <c r="F6" i="6"/>
  <c r="E6" i="6"/>
  <c r="G6" i="6" s="1"/>
  <c r="S5" i="6"/>
  <c r="F5" i="6"/>
  <c r="E5" i="6"/>
  <c r="G5" i="6" s="1"/>
  <c r="S4" i="6"/>
  <c r="F4" i="6"/>
  <c r="E4" i="6"/>
  <c r="G4" i="6" s="1"/>
  <c r="E6" i="2"/>
  <c r="D5" i="2"/>
  <c r="U15" i="6" l="1"/>
  <c r="Z6" i="6"/>
  <c r="J1" i="6"/>
  <c r="J2" i="6" s="1"/>
  <c r="Z9" i="6" l="1"/>
  <c r="J7" i="6"/>
  <c r="J6" i="6"/>
  <c r="AA12" i="6" l="1"/>
  <c r="T16" i="6" l="1"/>
  <c r="V16" i="6" l="1"/>
  <c r="U16" i="6"/>
  <c r="T17" i="6"/>
  <c r="V17" i="6" l="1"/>
  <c r="U17" i="6"/>
  <c r="T18" i="6"/>
  <c r="U18" i="6" l="1"/>
  <c r="V18" i="6"/>
  <c r="T19" i="6"/>
  <c r="V19" i="6" l="1"/>
  <c r="U19" i="6"/>
  <c r="T20" i="6"/>
  <c r="V20" i="6" l="1"/>
  <c r="U20" i="6"/>
  <c r="T21" i="6"/>
  <c r="V21" i="6" l="1"/>
  <c r="U21" i="6"/>
  <c r="T22" i="6"/>
  <c r="U22" i="6" l="1"/>
  <c r="V22" i="6"/>
  <c r="T23" i="6"/>
  <c r="V23" i="6" l="1"/>
  <c r="U23" i="6"/>
  <c r="T24" i="6"/>
  <c r="V24" i="6" l="1"/>
  <c r="U24" i="6"/>
  <c r="T25" i="6"/>
  <c r="V25" i="6" l="1"/>
  <c r="U25" i="6"/>
  <c r="T26" i="6"/>
  <c r="V26" i="6" l="1"/>
  <c r="U26" i="6"/>
  <c r="T27" i="6"/>
  <c r="V27" i="6" l="1"/>
  <c r="U27" i="6"/>
  <c r="T28" i="6"/>
  <c r="V28" i="6" l="1"/>
  <c r="U28" i="6"/>
  <c r="T29" i="6"/>
  <c r="V29" i="6" l="1"/>
  <c r="U29" i="6"/>
  <c r="T30" i="6"/>
  <c r="V30" i="6" l="1"/>
  <c r="U30" i="6"/>
  <c r="T31" i="6"/>
  <c r="V31" i="6" l="1"/>
  <c r="U31" i="6"/>
  <c r="T32" i="6"/>
  <c r="V32" i="6" l="1"/>
  <c r="U32" i="6"/>
  <c r="T33" i="6"/>
  <c r="U33" i="6" l="1"/>
  <c r="V33" i="6"/>
  <c r="T34" i="6"/>
  <c r="U34" i="6" l="1"/>
  <c r="V34" i="6"/>
  <c r="T35" i="6"/>
  <c r="V35" i="6" l="1"/>
  <c r="U35" i="6"/>
  <c r="T36" i="6"/>
  <c r="V36" i="6" l="1"/>
  <c r="U36" i="6"/>
  <c r="T37" i="6"/>
  <c r="U37" i="6" s="1"/>
  <c r="V37" i="6" l="1"/>
  <c r="T38" i="6"/>
  <c r="U38" i="6" s="1"/>
  <c r="V38" i="6" l="1"/>
  <c r="T39" i="6"/>
  <c r="U39" i="6" s="1"/>
  <c r="V39" i="6" l="1"/>
  <c r="T40" i="6"/>
  <c r="U40" i="6" s="1"/>
  <c r="V40" i="6" l="1"/>
  <c r="T41" i="6"/>
  <c r="U41" i="6" s="1"/>
  <c r="V41" i="6" l="1"/>
  <c r="T42" i="6"/>
  <c r="U42" i="6" s="1"/>
  <c r="V42" i="6" l="1"/>
  <c r="T43" i="6"/>
  <c r="U43" i="6" s="1"/>
  <c r="V43" i="6" l="1"/>
  <c r="T44" i="6"/>
  <c r="U44" i="6" s="1"/>
  <c r="V44" i="6" l="1"/>
  <c r="T45" i="6"/>
  <c r="U45" i="6" s="1"/>
  <c r="V45" i="6" l="1"/>
  <c r="T46" i="6"/>
  <c r="U46" i="6" s="1"/>
  <c r="V46" i="6" l="1"/>
  <c r="T47" i="6"/>
  <c r="U47" i="6" s="1"/>
  <c r="V47" i="6" l="1"/>
  <c r="T48" i="6"/>
  <c r="U48" i="6" s="1"/>
  <c r="V48" i="6" l="1"/>
  <c r="T49" i="6"/>
  <c r="U49" i="6" s="1"/>
  <c r="V49" i="6" l="1"/>
  <c r="T50" i="6"/>
  <c r="U50" i="6" s="1"/>
  <c r="V50" i="6" l="1"/>
  <c r="T51" i="6"/>
  <c r="U51" i="6" s="1"/>
  <c r="V51" i="6" l="1"/>
  <c r="T52" i="6"/>
  <c r="U52" i="6" s="1"/>
  <c r="V52" i="6" l="1"/>
  <c r="T53" i="6"/>
  <c r="U53" i="6" s="1"/>
  <c r="V53" i="6" l="1"/>
  <c r="T54" i="6"/>
  <c r="U54" i="6" s="1"/>
  <c r="V54" i="6" l="1"/>
  <c r="T55" i="6"/>
  <c r="U55" i="6" s="1"/>
  <c r="V55" i="6" l="1"/>
  <c r="T56" i="6"/>
  <c r="U56" i="6" s="1"/>
  <c r="V56" i="6" l="1"/>
  <c r="T57" i="6"/>
  <c r="U57" i="6" s="1"/>
  <c r="V57" i="6" l="1"/>
  <c r="T58" i="6"/>
  <c r="U58" i="6" s="1"/>
  <c r="V58" i="6" l="1"/>
  <c r="T59" i="6"/>
  <c r="U59" i="6" s="1"/>
  <c r="V59" i="6" l="1"/>
  <c r="T60" i="6"/>
  <c r="U60" i="6" s="1"/>
  <c r="V60" i="6" l="1"/>
  <c r="T61" i="6"/>
  <c r="U61" i="6" s="1"/>
  <c r="V61" i="6" l="1"/>
  <c r="T62" i="6"/>
  <c r="U62" i="6" s="1"/>
  <c r="V62" i="6" l="1"/>
  <c r="T63" i="6"/>
  <c r="U63" i="6" s="1"/>
  <c r="V63" i="6" l="1"/>
  <c r="T64" i="6"/>
  <c r="U64" i="6" s="1"/>
  <c r="V64" i="6" l="1"/>
  <c r="T65" i="6"/>
  <c r="U65" i="6" s="1"/>
  <c r="V65" i="6" l="1"/>
  <c r="T66" i="6"/>
  <c r="U66" i="6" s="1"/>
  <c r="V66" i="6" l="1"/>
  <c r="T67" i="6"/>
  <c r="U67" i="6" s="1"/>
  <c r="V67" i="6" l="1"/>
  <c r="T68" i="6"/>
  <c r="U68" i="6" s="1"/>
  <c r="V68" i="6" l="1"/>
  <c r="T69" i="6"/>
  <c r="U69" i="6" s="1"/>
  <c r="V69" i="6" l="1"/>
  <c r="T70" i="6"/>
  <c r="U70" i="6" s="1"/>
  <c r="V70" i="6" l="1"/>
  <c r="T71" i="6"/>
  <c r="U71" i="6" s="1"/>
  <c r="V71" i="6" l="1"/>
  <c r="T72" i="6"/>
  <c r="U72" i="6" s="1"/>
  <c r="V72" i="6" l="1"/>
  <c r="T73" i="6"/>
  <c r="U73" i="6" s="1"/>
  <c r="V73" i="6" l="1"/>
  <c r="T74" i="6"/>
  <c r="U74" i="6" s="1"/>
  <c r="V74" i="6" l="1"/>
  <c r="T75" i="6"/>
  <c r="U75" i="6" s="1"/>
  <c r="V75" i="6" l="1"/>
  <c r="T76" i="6"/>
  <c r="U76" i="6" s="1"/>
  <c r="V76" i="6" l="1"/>
  <c r="T77" i="6"/>
  <c r="U77" i="6" s="1"/>
  <c r="V77" i="6" l="1"/>
  <c r="T78" i="6"/>
  <c r="U78" i="6" s="1"/>
  <c r="V78" i="6" l="1"/>
  <c r="T79" i="6"/>
  <c r="U79" i="6" s="1"/>
  <c r="V79" i="6" l="1"/>
  <c r="T80" i="6"/>
  <c r="U80" i="6" s="1"/>
  <c r="V80" i="6" l="1"/>
  <c r="T81" i="6"/>
  <c r="U81" i="6" s="1"/>
  <c r="V81" i="6" l="1"/>
  <c r="T82" i="6"/>
  <c r="U82" i="6" s="1"/>
  <c r="V82" i="6" l="1"/>
  <c r="T83" i="6"/>
  <c r="U83" i="6" s="1"/>
  <c r="V83" i="6" l="1"/>
  <c r="T84" i="6"/>
  <c r="U84" i="6" s="1"/>
  <c r="V84" i="6" l="1"/>
  <c r="T85" i="6"/>
  <c r="U85" i="6" s="1"/>
  <c r="V85" i="6" l="1"/>
  <c r="T86" i="6"/>
  <c r="U86" i="6" s="1"/>
  <c r="V86" i="6" l="1"/>
  <c r="T87" i="6"/>
  <c r="U87" i="6" s="1"/>
  <c r="V87" i="6" l="1"/>
  <c r="T88" i="6"/>
  <c r="U88" i="6" s="1"/>
  <c r="V88" i="6" l="1"/>
  <c r="T89" i="6"/>
  <c r="U89" i="6" s="1"/>
  <c r="V89" i="6" l="1"/>
  <c r="T90" i="6"/>
  <c r="U90" i="6" s="1"/>
  <c r="V90" i="6" l="1"/>
  <c r="T91" i="6"/>
  <c r="U91" i="6" s="1"/>
  <c r="V91" i="6" l="1"/>
  <c r="T92" i="6"/>
  <c r="U92" i="6" s="1"/>
  <c r="V92" i="6" l="1"/>
  <c r="T93" i="6"/>
  <c r="U93" i="6" s="1"/>
  <c r="V93" i="6" l="1"/>
  <c r="T94" i="6"/>
  <c r="U94" i="6" s="1"/>
  <c r="V94" i="6" l="1"/>
  <c r="T95" i="6"/>
  <c r="U95" i="6" s="1"/>
  <c r="V95" i="6" l="1"/>
  <c r="T96" i="6"/>
  <c r="U96" i="6" s="1"/>
  <c r="V96" i="6" l="1"/>
  <c r="T97" i="6"/>
  <c r="U97" i="6" s="1"/>
  <c r="V97" i="6" l="1"/>
  <c r="T98" i="6"/>
  <c r="U98" i="6" s="1"/>
  <c r="V98" i="6" l="1"/>
  <c r="T99" i="6"/>
  <c r="U99" i="6" s="1"/>
  <c r="V99" i="6" l="1"/>
  <c r="T100" i="6"/>
  <c r="U100" i="6" s="1"/>
  <c r="V100" i="6" l="1"/>
  <c r="T101" i="6"/>
  <c r="U101" i="6" s="1"/>
  <c r="V101" i="6" l="1"/>
  <c r="T102" i="6"/>
  <c r="U102" i="6" s="1"/>
  <c r="V102" i="6" l="1"/>
  <c r="T103" i="6"/>
  <c r="U103" i="6" s="1"/>
  <c r="V103" i="6" l="1"/>
  <c r="T104" i="6"/>
  <c r="U104" i="6" s="1"/>
  <c r="V104" i="6" l="1"/>
  <c r="T105" i="6"/>
  <c r="U105" i="6" s="1"/>
  <c r="V105" i="6" l="1"/>
  <c r="T106" i="6"/>
  <c r="U106" i="6" s="1"/>
  <c r="V106" i="6" l="1"/>
  <c r="T107" i="6"/>
  <c r="U107" i="6" s="1"/>
  <c r="V107" i="6" l="1"/>
  <c r="T108" i="6"/>
  <c r="U108" i="6" s="1"/>
  <c r="V108" i="6" l="1"/>
  <c r="T109" i="6"/>
  <c r="U109" i="6" s="1"/>
  <c r="V109" i="6" l="1"/>
  <c r="T110" i="6"/>
  <c r="U110" i="6" s="1"/>
  <c r="V110" i="6" l="1"/>
  <c r="T111" i="6"/>
  <c r="U111" i="6" s="1"/>
  <c r="V111" i="6" l="1"/>
  <c r="T112" i="6"/>
  <c r="U112" i="6" s="1"/>
  <c r="V112" i="6" l="1"/>
  <c r="T113" i="6"/>
  <c r="U113" i="6" s="1"/>
  <c r="V113" i="6" l="1"/>
  <c r="T114" i="6"/>
  <c r="U114" i="6" s="1"/>
  <c r="V114" i="6" l="1"/>
  <c r="T115" i="6"/>
  <c r="U115" i="6" s="1"/>
  <c r="V115" i="6" l="1"/>
  <c r="T116" i="6"/>
  <c r="U116" i="6" s="1"/>
  <c r="V116" i="6" l="1"/>
  <c r="T117" i="6"/>
  <c r="U117" i="6" s="1"/>
  <c r="V117" i="6" l="1"/>
  <c r="T118" i="6"/>
  <c r="U118" i="6" s="1"/>
  <c r="V118" i="6" l="1"/>
  <c r="T119" i="6"/>
  <c r="U119" i="6" s="1"/>
  <c r="V119" i="6" l="1"/>
  <c r="T120" i="6"/>
  <c r="U120" i="6" s="1"/>
  <c r="V120" i="6" l="1"/>
  <c r="T121" i="6"/>
  <c r="U121" i="6" s="1"/>
  <c r="V121" i="6" l="1"/>
  <c r="T122" i="6"/>
  <c r="U122" i="6" s="1"/>
  <c r="V122" i="6" l="1"/>
  <c r="T123" i="6"/>
  <c r="U123" i="6" s="1"/>
  <c r="V123" i="6" l="1"/>
  <c r="T124" i="6"/>
  <c r="U124" i="6" s="1"/>
  <c r="V124" i="6" l="1"/>
  <c r="T125" i="6"/>
  <c r="U125" i="6" s="1"/>
  <c r="V125" i="6" l="1"/>
  <c r="T126" i="6"/>
  <c r="U126" i="6" s="1"/>
  <c r="V126" i="6" l="1"/>
  <c r="T127" i="6"/>
  <c r="U127" i="6" s="1"/>
  <c r="V127" i="6" l="1"/>
  <c r="T128" i="6"/>
  <c r="U128" i="6" s="1"/>
  <c r="V128" i="6" l="1"/>
  <c r="T129" i="6"/>
  <c r="U129" i="6" s="1"/>
  <c r="V129" i="6" l="1"/>
  <c r="T130" i="6"/>
  <c r="U130" i="6" s="1"/>
  <c r="V130" i="6" l="1"/>
  <c r="T131" i="6"/>
  <c r="U131" i="6" s="1"/>
  <c r="V131" i="6" l="1"/>
  <c r="T132" i="6"/>
  <c r="U132" i="6" s="1"/>
  <c r="V132" i="6" l="1"/>
  <c r="T133" i="6"/>
  <c r="U133" i="6" s="1"/>
  <c r="V133" i="6" l="1"/>
  <c r="T134" i="6"/>
  <c r="U134" i="6" s="1"/>
  <c r="V134" i="6" l="1"/>
  <c r="T135" i="6"/>
  <c r="U135" i="6" s="1"/>
  <c r="V135" i="6" l="1"/>
  <c r="T136" i="6"/>
  <c r="U136" i="6" s="1"/>
  <c r="V136" i="6" l="1"/>
  <c r="T137" i="6"/>
  <c r="U137" i="6" s="1"/>
  <c r="V137" i="6" l="1"/>
  <c r="T138" i="6"/>
  <c r="U138" i="6" s="1"/>
  <c r="V138" i="6" l="1"/>
  <c r="T139" i="6"/>
  <c r="U139" i="6" s="1"/>
  <c r="V139" i="6" l="1"/>
  <c r="T140" i="6"/>
  <c r="U140" i="6" s="1"/>
  <c r="V140" i="6" l="1"/>
  <c r="T141" i="6"/>
  <c r="U141" i="6" s="1"/>
  <c r="V141" i="6" l="1"/>
  <c r="T142" i="6"/>
  <c r="U142" i="6" s="1"/>
  <c r="V142" i="6" l="1"/>
  <c r="T143" i="6"/>
  <c r="U143" i="6" s="1"/>
  <c r="V143" i="6" l="1"/>
  <c r="T144" i="6"/>
  <c r="U144" i="6" s="1"/>
  <c r="V144" i="6" l="1"/>
  <c r="T145" i="6"/>
  <c r="U145" i="6" s="1"/>
  <c r="V145" i="6" l="1"/>
  <c r="T146" i="6"/>
  <c r="U146" i="6" s="1"/>
  <c r="V146" i="6" l="1"/>
  <c r="T147" i="6"/>
  <c r="U147" i="6" s="1"/>
  <c r="V147" i="6" l="1"/>
  <c r="T148" i="6"/>
  <c r="U148" i="6" s="1"/>
  <c r="V148" i="6" l="1"/>
  <c r="T149" i="6"/>
  <c r="U149" i="6" s="1"/>
  <c r="V149" i="6" l="1"/>
  <c r="T150" i="6"/>
  <c r="U150" i="6" s="1"/>
  <c r="V150" i="6" l="1"/>
  <c r="T151" i="6"/>
  <c r="U151" i="6" s="1"/>
  <c r="V151" i="6" l="1"/>
  <c r="T152" i="6"/>
  <c r="U152" i="6" s="1"/>
  <c r="V152" i="6" l="1"/>
  <c r="T153" i="6"/>
  <c r="U153" i="6" s="1"/>
  <c r="V153" i="6" l="1"/>
  <c r="T154" i="6"/>
  <c r="U154" i="6" s="1"/>
  <c r="V154" i="6" l="1"/>
  <c r="T155" i="6"/>
  <c r="U155" i="6" s="1"/>
  <c r="V155" i="6" l="1"/>
  <c r="T156" i="6"/>
  <c r="U156" i="6" s="1"/>
  <c r="V156" i="6" l="1"/>
  <c r="T157" i="6"/>
  <c r="U157" i="6" s="1"/>
  <c r="V157" i="6" l="1"/>
  <c r="T158" i="6"/>
  <c r="U158" i="6" s="1"/>
  <c r="V158" i="6" l="1"/>
  <c r="T159" i="6"/>
  <c r="U159" i="6" s="1"/>
  <c r="V159" i="6" l="1"/>
  <c r="T160" i="6"/>
  <c r="U160" i="6" s="1"/>
  <c r="V160" i="6" l="1"/>
  <c r="T161" i="6"/>
  <c r="U161" i="6" s="1"/>
  <c r="V161" i="6" l="1"/>
  <c r="T162" i="6"/>
  <c r="U162" i="6" s="1"/>
  <c r="V162" i="6" l="1"/>
  <c r="T163" i="6"/>
  <c r="U163" i="6" s="1"/>
  <c r="V163" i="6" l="1"/>
  <c r="T164" i="6"/>
  <c r="U164" i="6" s="1"/>
  <c r="V164" i="6" l="1"/>
  <c r="T165" i="6"/>
  <c r="U165" i="6" s="1"/>
  <c r="V165" i="6" l="1"/>
  <c r="T166" i="6"/>
  <c r="U166" i="6" s="1"/>
  <c r="V166" i="6" l="1"/>
  <c r="T167" i="6"/>
  <c r="U167" i="6" s="1"/>
  <c r="V167" i="6" l="1"/>
  <c r="T168" i="6"/>
  <c r="U168" i="6" s="1"/>
  <c r="V168" i="6" l="1"/>
  <c r="T169" i="6"/>
  <c r="U169" i="6" s="1"/>
  <c r="V169" i="6" l="1"/>
  <c r="T170" i="6"/>
  <c r="U170" i="6" s="1"/>
  <c r="V170" i="6" l="1"/>
  <c r="T171" i="6"/>
  <c r="U171" i="6" s="1"/>
  <c r="V171" i="6" l="1"/>
  <c r="T172" i="6"/>
  <c r="U172" i="6" s="1"/>
  <c r="V172" i="6" l="1"/>
  <c r="T173" i="6"/>
  <c r="U173" i="6" s="1"/>
  <c r="V173" i="6" l="1"/>
  <c r="T174" i="6"/>
  <c r="U174" i="6" s="1"/>
  <c r="V174" i="6" l="1"/>
  <c r="T175" i="6"/>
  <c r="U175" i="6" s="1"/>
  <c r="V175" i="6" l="1"/>
  <c r="T176" i="6"/>
  <c r="U176" i="6" s="1"/>
  <c r="V176" i="6" l="1"/>
  <c r="T177" i="6"/>
  <c r="U177" i="6" s="1"/>
  <c r="V177" i="6" l="1"/>
  <c r="T178" i="6"/>
  <c r="U178" i="6" s="1"/>
  <c r="V178" i="6" l="1"/>
  <c r="T179" i="6"/>
  <c r="U179" i="6" s="1"/>
  <c r="V179" i="6" l="1"/>
  <c r="T180" i="6"/>
  <c r="U180" i="6" s="1"/>
  <c r="V180" i="6" l="1"/>
  <c r="T181" i="6"/>
  <c r="U181" i="6" s="1"/>
  <c r="V181" i="6" l="1"/>
  <c r="T182" i="6"/>
  <c r="U182" i="6" s="1"/>
  <c r="V182" i="6" l="1"/>
  <c r="T183" i="6"/>
  <c r="U183" i="6" s="1"/>
  <c r="V183" i="6" l="1"/>
  <c r="T184" i="6"/>
  <c r="U184" i="6" s="1"/>
  <c r="V184" i="6" l="1"/>
  <c r="T185" i="6"/>
  <c r="U185" i="6" s="1"/>
  <c r="V185" i="6" l="1"/>
  <c r="T186" i="6"/>
  <c r="U186" i="6" s="1"/>
  <c r="V186" i="6" l="1"/>
  <c r="T187" i="6"/>
  <c r="U187" i="6" s="1"/>
  <c r="V187" i="6" l="1"/>
  <c r="T188" i="6"/>
  <c r="U188" i="6" s="1"/>
  <c r="V188" i="6" l="1"/>
  <c r="T189" i="6"/>
  <c r="U189" i="6" s="1"/>
  <c r="V189" i="6" l="1"/>
  <c r="T190" i="6"/>
  <c r="U190" i="6" s="1"/>
  <c r="V190" i="6" l="1"/>
  <c r="T191" i="6"/>
  <c r="U191" i="6" s="1"/>
  <c r="V191" i="6" l="1"/>
  <c r="T192" i="6"/>
  <c r="U192" i="6" s="1"/>
  <c r="V192" i="6" l="1"/>
  <c r="T193" i="6"/>
  <c r="U193" i="6" s="1"/>
  <c r="V193" i="6" l="1"/>
  <c r="T194" i="6"/>
  <c r="U194" i="6" s="1"/>
  <c r="V194" i="6" l="1"/>
  <c r="T195" i="6"/>
  <c r="U195" i="6" s="1"/>
  <c r="V195" i="6" l="1"/>
  <c r="T196" i="6"/>
  <c r="U196" i="6" s="1"/>
  <c r="V196" i="6" l="1"/>
  <c r="T197" i="6"/>
  <c r="U197" i="6" s="1"/>
  <c r="V197" i="6" l="1"/>
  <c r="T198" i="6"/>
  <c r="U198" i="6" s="1"/>
  <c r="V198" i="6" l="1"/>
  <c r="T199" i="6"/>
  <c r="U199" i="6" s="1"/>
  <c r="V199" i="6" l="1"/>
  <c r="T200" i="6"/>
  <c r="U200" i="6" s="1"/>
  <c r="V200" i="6" l="1"/>
  <c r="T201" i="6"/>
  <c r="U201" i="6" s="1"/>
  <c r="V201" i="6" l="1"/>
  <c r="T202" i="6"/>
  <c r="U202" i="6" s="1"/>
  <c r="V202" i="6" l="1"/>
  <c r="T203" i="6"/>
  <c r="U203" i="6" s="1"/>
  <c r="V203" i="6" l="1"/>
  <c r="T204" i="6"/>
  <c r="U204" i="6" s="1"/>
  <c r="V204" i="6" l="1"/>
  <c r="T205" i="6"/>
  <c r="U205" i="6" s="1"/>
  <c r="V205" i="6" l="1"/>
  <c r="T206" i="6"/>
  <c r="U206" i="6" s="1"/>
  <c r="V206" i="6" l="1"/>
  <c r="T207" i="6"/>
  <c r="U207" i="6" s="1"/>
  <c r="V207" i="6" l="1"/>
  <c r="T208" i="6"/>
  <c r="U208" i="6" s="1"/>
  <c r="V208" i="6" l="1"/>
  <c r="T209" i="6"/>
  <c r="U209" i="6" s="1"/>
  <c r="V209" i="6" l="1"/>
  <c r="T210" i="6"/>
  <c r="U210" i="6" s="1"/>
  <c r="V210" i="6" l="1"/>
  <c r="T211" i="6"/>
  <c r="U211" i="6" s="1"/>
  <c r="V211" i="6" l="1"/>
  <c r="T212" i="6"/>
  <c r="U212" i="6" s="1"/>
  <c r="V212" i="6" l="1"/>
  <c r="T213" i="6"/>
  <c r="U213" i="6" s="1"/>
  <c r="V213" i="6" l="1"/>
  <c r="T214" i="6"/>
  <c r="U214" i="6" s="1"/>
  <c r="V214" i="6" l="1"/>
  <c r="T215" i="6"/>
  <c r="U215" i="6" s="1"/>
  <c r="V215" i="6" l="1"/>
  <c r="T216" i="6"/>
  <c r="U216" i="6" s="1"/>
  <c r="V216" i="6" l="1"/>
  <c r="T217" i="6"/>
  <c r="U217" i="6" s="1"/>
  <c r="V217" i="6" l="1"/>
  <c r="T218" i="6"/>
  <c r="U218" i="6" s="1"/>
  <c r="V218" i="6" l="1"/>
  <c r="T219" i="6"/>
  <c r="U219" i="6" s="1"/>
  <c r="V219" i="6" l="1"/>
  <c r="T220" i="6"/>
  <c r="U220" i="6" s="1"/>
  <c r="V220" i="6" l="1"/>
  <c r="T221" i="6"/>
  <c r="U221" i="6" s="1"/>
  <c r="V221" i="6" l="1"/>
  <c r="T222" i="6"/>
  <c r="U222" i="6" s="1"/>
  <c r="V222" i="6" l="1"/>
  <c r="T223" i="6"/>
  <c r="U223" i="6" s="1"/>
  <c r="V223" i="6" l="1"/>
  <c r="T224" i="6"/>
  <c r="U224" i="6" s="1"/>
  <c r="V224" i="6" l="1"/>
  <c r="T225" i="6"/>
  <c r="U225" i="6" s="1"/>
  <c r="V225" i="6" l="1"/>
  <c r="T226" i="6"/>
  <c r="U226" i="6" s="1"/>
  <c r="V226" i="6" l="1"/>
  <c r="T227" i="6"/>
  <c r="U227" i="6" s="1"/>
  <c r="V227" i="6" l="1"/>
  <c r="T228" i="6"/>
  <c r="U228" i="6" s="1"/>
  <c r="V228" i="6" l="1"/>
  <c r="T229" i="6"/>
  <c r="U229" i="6" s="1"/>
  <c r="V229" i="6" l="1"/>
  <c r="T230" i="6"/>
  <c r="U230" i="6" s="1"/>
  <c r="V230" i="6" l="1"/>
  <c r="T231" i="6"/>
  <c r="U231" i="6" s="1"/>
  <c r="V231" i="6" l="1"/>
  <c r="T232" i="6"/>
  <c r="U232" i="6" s="1"/>
  <c r="V232" i="6" l="1"/>
  <c r="T233" i="6"/>
  <c r="U233" i="6" s="1"/>
  <c r="V233" i="6" l="1"/>
  <c r="T234" i="6"/>
  <c r="U234" i="6" s="1"/>
  <c r="V234" i="6" l="1"/>
  <c r="T235" i="6"/>
  <c r="U235" i="6" s="1"/>
  <c r="V235" i="6" l="1"/>
  <c r="T236" i="6"/>
  <c r="U236" i="6" s="1"/>
  <c r="V236" i="6" l="1"/>
  <c r="T237" i="6"/>
  <c r="U237" i="6" s="1"/>
  <c r="V237" i="6" l="1"/>
  <c r="T238" i="6"/>
  <c r="U238" i="6" s="1"/>
  <c r="V238" i="6" l="1"/>
  <c r="T239" i="6"/>
  <c r="U239" i="6" s="1"/>
  <c r="V239" i="6" l="1"/>
  <c r="T240" i="6"/>
  <c r="U240" i="6" s="1"/>
  <c r="V240" i="6" l="1"/>
  <c r="T241" i="6"/>
  <c r="U241" i="6" s="1"/>
  <c r="V241" i="6" l="1"/>
  <c r="T242" i="6"/>
  <c r="U242" i="6" s="1"/>
  <c r="V242" i="6" l="1"/>
  <c r="T243" i="6"/>
  <c r="U243" i="6" s="1"/>
  <c r="V243" i="6" l="1"/>
  <c r="T244" i="6"/>
  <c r="U244" i="6" s="1"/>
  <c r="V244" i="6" l="1"/>
  <c r="T245" i="6"/>
  <c r="U245" i="6" s="1"/>
  <c r="V245" i="6" l="1"/>
  <c r="T246" i="6"/>
  <c r="U246" i="6" s="1"/>
  <c r="V246" i="6" l="1"/>
  <c r="T247" i="6"/>
  <c r="U247" i="6" s="1"/>
  <c r="V247" i="6" l="1"/>
  <c r="T248" i="6"/>
  <c r="U248" i="6" s="1"/>
  <c r="V248" i="6" l="1"/>
  <c r="T249" i="6"/>
  <c r="U249" i="6" s="1"/>
  <c r="V249" i="6" l="1"/>
  <c r="T250" i="6"/>
  <c r="U250" i="6" s="1"/>
  <c r="V250" i="6" l="1"/>
  <c r="T251" i="6"/>
  <c r="U251" i="6" s="1"/>
  <c r="V251" i="6" l="1"/>
  <c r="T252" i="6"/>
  <c r="U252" i="6" s="1"/>
  <c r="V252" i="6" l="1"/>
  <c r="T253" i="6"/>
  <c r="U253" i="6" s="1"/>
  <c r="V253" i="6" l="1"/>
  <c r="T254" i="6"/>
  <c r="U254" i="6" s="1"/>
  <c r="V254" i="6" l="1"/>
  <c r="T255" i="6"/>
  <c r="U255" i="6" s="1"/>
  <c r="V255" i="6" l="1"/>
  <c r="T256" i="6"/>
  <c r="U256" i="6" s="1"/>
  <c r="V256" i="6" l="1"/>
  <c r="T257" i="6"/>
  <c r="U257" i="6" s="1"/>
  <c r="V257" i="6" l="1"/>
  <c r="T258" i="6"/>
  <c r="U258" i="6" s="1"/>
  <c r="V258" i="6" l="1"/>
  <c r="T259" i="6"/>
  <c r="U259" i="6" s="1"/>
  <c r="V259" i="6" l="1"/>
  <c r="T260" i="6"/>
  <c r="U260" i="6" s="1"/>
  <c r="V260" i="6" l="1"/>
  <c r="T261" i="6"/>
  <c r="U261" i="6" s="1"/>
  <c r="V261" i="6" l="1"/>
  <c r="T262" i="6"/>
  <c r="U262" i="6" s="1"/>
  <c r="V262" i="6" l="1"/>
  <c r="T263" i="6"/>
  <c r="U263" i="6" s="1"/>
  <c r="V263" i="6" l="1"/>
  <c r="T264" i="6"/>
  <c r="U264" i="6" s="1"/>
  <c r="V264" i="6" l="1"/>
  <c r="T265" i="6"/>
  <c r="U265" i="6" s="1"/>
  <c r="V265" i="6" l="1"/>
  <c r="T266" i="6"/>
  <c r="U266" i="6" s="1"/>
  <c r="V266" i="6" l="1"/>
  <c r="T267" i="6"/>
  <c r="U267" i="6" s="1"/>
  <c r="V267" i="6" l="1"/>
  <c r="T268" i="6"/>
  <c r="U268" i="6" s="1"/>
  <c r="V268" i="6" l="1"/>
  <c r="T269" i="6"/>
  <c r="U269" i="6" s="1"/>
  <c r="V269" i="6" l="1"/>
  <c r="T270" i="6"/>
  <c r="U270" i="6" s="1"/>
  <c r="V270" i="6" l="1"/>
  <c r="T271" i="6"/>
  <c r="U271" i="6" s="1"/>
  <c r="V271" i="6" l="1"/>
  <c r="T272" i="6"/>
  <c r="U272" i="6" s="1"/>
  <c r="V272" i="6" l="1"/>
  <c r="T273" i="6"/>
  <c r="U273" i="6" s="1"/>
  <c r="V273" i="6" l="1"/>
  <c r="T274" i="6"/>
  <c r="U274" i="6" s="1"/>
  <c r="V274" i="6" l="1"/>
  <c r="T275" i="6"/>
  <c r="U275" i="6" s="1"/>
  <c r="V275" i="6" l="1"/>
  <c r="T276" i="6"/>
  <c r="U276" i="6" s="1"/>
  <c r="V276" i="6" l="1"/>
  <c r="T277" i="6"/>
  <c r="U277" i="6" s="1"/>
  <c r="V277" i="6" l="1"/>
  <c r="T278" i="6"/>
  <c r="U278" i="6" s="1"/>
  <c r="V278" i="6" l="1"/>
  <c r="T279" i="6"/>
  <c r="U279" i="6" s="1"/>
  <c r="V279" i="6" l="1"/>
  <c r="T280" i="6"/>
  <c r="U280" i="6" s="1"/>
  <c r="V280" i="6" l="1"/>
  <c r="T281" i="6"/>
  <c r="U281" i="6" s="1"/>
  <c r="V281" i="6" l="1"/>
  <c r="T282" i="6"/>
  <c r="U282" i="6" s="1"/>
  <c r="V282" i="6" l="1"/>
  <c r="T283" i="6"/>
  <c r="U283" i="6" s="1"/>
  <c r="V283" i="6" l="1"/>
  <c r="T284" i="6"/>
  <c r="U284" i="6" s="1"/>
  <c r="V284" i="6" l="1"/>
  <c r="T285" i="6"/>
  <c r="U285" i="6" s="1"/>
  <c r="V285" i="6" l="1"/>
  <c r="T286" i="6"/>
  <c r="U286" i="6" s="1"/>
  <c r="V286" i="6" l="1"/>
  <c r="T287" i="6"/>
  <c r="U287" i="6" s="1"/>
  <c r="V287" i="6" l="1"/>
  <c r="T288" i="6"/>
  <c r="U288" i="6" s="1"/>
  <c r="V288" i="6" l="1"/>
  <c r="T289" i="6"/>
  <c r="U289" i="6" s="1"/>
  <c r="V289" i="6" l="1"/>
  <c r="T290" i="6"/>
  <c r="U290" i="6" s="1"/>
  <c r="V290" i="6" l="1"/>
  <c r="T291" i="6"/>
  <c r="U291" i="6" s="1"/>
  <c r="V291" i="6" l="1"/>
  <c r="T292" i="6"/>
  <c r="U292" i="6" s="1"/>
  <c r="V292" i="6" l="1"/>
  <c r="T293" i="6"/>
  <c r="U293" i="6" s="1"/>
  <c r="V293" i="6" l="1"/>
  <c r="T294" i="6"/>
  <c r="U294" i="6" s="1"/>
  <c r="V294" i="6" l="1"/>
  <c r="T295" i="6"/>
  <c r="U295" i="6" s="1"/>
  <c r="V295" i="6" l="1"/>
  <c r="T296" i="6"/>
  <c r="U296" i="6" s="1"/>
  <c r="V296" i="6" l="1"/>
  <c r="T297" i="6"/>
  <c r="U297" i="6" s="1"/>
  <c r="V297" i="6" l="1"/>
  <c r="T298" i="6"/>
  <c r="U298" i="6" s="1"/>
  <c r="V298" i="6" l="1"/>
  <c r="T299" i="6"/>
  <c r="U299" i="6" s="1"/>
  <c r="V299" i="6" l="1"/>
  <c r="T300" i="6"/>
  <c r="U300" i="6" s="1"/>
  <c r="V300" i="6" l="1"/>
  <c r="T301" i="6"/>
  <c r="U301" i="6" s="1"/>
  <c r="V301" i="6" l="1"/>
  <c r="T302" i="6"/>
  <c r="U302" i="6" s="1"/>
  <c r="V302" i="6" l="1"/>
  <c r="T303" i="6"/>
  <c r="U303" i="6" s="1"/>
  <c r="V303" i="6" l="1"/>
  <c r="T304" i="6"/>
  <c r="U304" i="6" s="1"/>
  <c r="V304" i="6" l="1"/>
  <c r="T305" i="6"/>
  <c r="U305" i="6" s="1"/>
  <c r="V305" i="6" l="1"/>
  <c r="T306" i="6"/>
  <c r="U306" i="6" s="1"/>
  <c r="V306" i="6" l="1"/>
  <c r="T307" i="6"/>
  <c r="U307" i="6" s="1"/>
  <c r="V307" i="6" l="1"/>
  <c r="T308" i="6"/>
  <c r="U308" i="6" s="1"/>
  <c r="V308" i="6" l="1"/>
  <c r="T309" i="6"/>
  <c r="U309" i="6" s="1"/>
  <c r="V309" i="6" l="1"/>
  <c r="T310" i="6"/>
  <c r="U310" i="6" s="1"/>
  <c r="V310" i="6" l="1"/>
  <c r="T311" i="6"/>
  <c r="U311" i="6" s="1"/>
  <c r="V311" i="6" l="1"/>
  <c r="T312" i="6"/>
  <c r="U312" i="6" s="1"/>
  <c r="V312" i="6" l="1"/>
  <c r="T313" i="6"/>
  <c r="U313" i="6" s="1"/>
  <c r="V313" i="6" l="1"/>
  <c r="AA6" i="6"/>
  <c r="AB6" i="6" l="1"/>
  <c r="AC9" i="6" s="1"/>
  <c r="E308" i="2"/>
  <c r="E312" i="2"/>
  <c r="D304" i="2"/>
  <c r="D305" i="2"/>
  <c r="E305" i="2" s="1"/>
  <c r="D306" i="2"/>
  <c r="E307" i="2" s="1"/>
  <c r="D307" i="2"/>
  <c r="D308" i="2"/>
  <c r="D309" i="2"/>
  <c r="E309" i="2" s="1"/>
  <c r="D310" i="2"/>
  <c r="E311" i="2" s="1"/>
  <c r="D311" i="2"/>
  <c r="D312" i="2"/>
  <c r="D313" i="2"/>
  <c r="E313" i="2" s="1"/>
  <c r="Z12" i="6" l="1"/>
  <c r="W4" i="6"/>
  <c r="X4" i="6" s="1"/>
  <c r="W5" i="6"/>
  <c r="X5" i="6" s="1"/>
  <c r="W7" i="6"/>
  <c r="X7" i="6" s="1"/>
  <c r="W8" i="6"/>
  <c r="X8" i="6" s="1"/>
  <c r="W9" i="6"/>
  <c r="X9" i="6" s="1"/>
  <c r="W10" i="6"/>
  <c r="X10" i="6" s="1"/>
  <c r="W11" i="6"/>
  <c r="X11" i="6" s="1"/>
  <c r="W12" i="6"/>
  <c r="X12" i="6" s="1"/>
  <c r="W13" i="6"/>
  <c r="X13" i="6" s="1"/>
  <c r="W6" i="6"/>
  <c r="X6" i="6" s="1"/>
  <c r="W14" i="6"/>
  <c r="X14" i="6" s="1"/>
  <c r="W15" i="6"/>
  <c r="X15" i="6" s="1"/>
  <c r="W16" i="6"/>
  <c r="X16" i="6" s="1"/>
  <c r="W17" i="6"/>
  <c r="X17" i="6" s="1"/>
  <c r="W18" i="6"/>
  <c r="X18" i="6" s="1"/>
  <c r="W19" i="6"/>
  <c r="X19" i="6" s="1"/>
  <c r="W20" i="6"/>
  <c r="X20" i="6" s="1"/>
  <c r="W21" i="6"/>
  <c r="X21" i="6" s="1"/>
  <c r="W22" i="6"/>
  <c r="X22" i="6" s="1"/>
  <c r="W23" i="6"/>
  <c r="X23" i="6" s="1"/>
  <c r="W24" i="6"/>
  <c r="X24" i="6" s="1"/>
  <c r="W25" i="6"/>
  <c r="X25" i="6" s="1"/>
  <c r="W26" i="6"/>
  <c r="X26" i="6" s="1"/>
  <c r="W27" i="6"/>
  <c r="X27" i="6" s="1"/>
  <c r="W28" i="6"/>
  <c r="X28" i="6" s="1"/>
  <c r="W29" i="6"/>
  <c r="X29" i="6" s="1"/>
  <c r="W30" i="6"/>
  <c r="X30" i="6" s="1"/>
  <c r="W31" i="6"/>
  <c r="X31" i="6" s="1"/>
  <c r="W32" i="6"/>
  <c r="X32" i="6" s="1"/>
  <c r="W33" i="6"/>
  <c r="X33" i="6" s="1"/>
  <c r="W34" i="6"/>
  <c r="X34" i="6" s="1"/>
  <c r="W35" i="6"/>
  <c r="X35" i="6" s="1"/>
  <c r="W36" i="6"/>
  <c r="X36" i="6" s="1"/>
  <c r="W37" i="6"/>
  <c r="X37" i="6" s="1"/>
  <c r="W38" i="6"/>
  <c r="X38" i="6" s="1"/>
  <c r="W39" i="6"/>
  <c r="X39" i="6" s="1"/>
  <c r="W40" i="6"/>
  <c r="X40" i="6" s="1"/>
  <c r="W41" i="6"/>
  <c r="X41" i="6" s="1"/>
  <c r="W42" i="6"/>
  <c r="X42" i="6" s="1"/>
  <c r="W43" i="6"/>
  <c r="X43" i="6" s="1"/>
  <c r="W44" i="6"/>
  <c r="X44" i="6" s="1"/>
  <c r="W45" i="6"/>
  <c r="X45" i="6" s="1"/>
  <c r="W46" i="6"/>
  <c r="X46" i="6" s="1"/>
  <c r="W47" i="6"/>
  <c r="X47" i="6" s="1"/>
  <c r="W48" i="6"/>
  <c r="X48" i="6" s="1"/>
  <c r="W49" i="6"/>
  <c r="X49" i="6" s="1"/>
  <c r="W50" i="6"/>
  <c r="X50" i="6" s="1"/>
  <c r="W51" i="6"/>
  <c r="X51" i="6" s="1"/>
  <c r="W52" i="6"/>
  <c r="X52" i="6" s="1"/>
  <c r="W53" i="6"/>
  <c r="X53" i="6" s="1"/>
  <c r="W54" i="6"/>
  <c r="X54" i="6" s="1"/>
  <c r="W55" i="6"/>
  <c r="X55" i="6" s="1"/>
  <c r="W56" i="6"/>
  <c r="X56" i="6" s="1"/>
  <c r="W57" i="6"/>
  <c r="X57" i="6" s="1"/>
  <c r="W58" i="6"/>
  <c r="X58" i="6" s="1"/>
  <c r="W59" i="6"/>
  <c r="X59" i="6" s="1"/>
  <c r="W60" i="6"/>
  <c r="X60" i="6" s="1"/>
  <c r="W61" i="6"/>
  <c r="X61" i="6" s="1"/>
  <c r="W62" i="6"/>
  <c r="X62" i="6" s="1"/>
  <c r="W63" i="6"/>
  <c r="X63" i="6" s="1"/>
  <c r="W64" i="6"/>
  <c r="X64" i="6" s="1"/>
  <c r="W65" i="6"/>
  <c r="X65" i="6" s="1"/>
  <c r="W66" i="6"/>
  <c r="X66" i="6" s="1"/>
  <c r="W67" i="6"/>
  <c r="X67" i="6" s="1"/>
  <c r="W68" i="6"/>
  <c r="X68" i="6" s="1"/>
  <c r="W69" i="6"/>
  <c r="X69" i="6" s="1"/>
  <c r="W70" i="6"/>
  <c r="X70" i="6" s="1"/>
  <c r="W71" i="6"/>
  <c r="X71" i="6" s="1"/>
  <c r="W72" i="6"/>
  <c r="X72" i="6" s="1"/>
  <c r="W73" i="6"/>
  <c r="X73" i="6" s="1"/>
  <c r="W74" i="6"/>
  <c r="X74" i="6" s="1"/>
  <c r="W75" i="6"/>
  <c r="X75" i="6" s="1"/>
  <c r="W76" i="6"/>
  <c r="X76" i="6" s="1"/>
  <c r="W77" i="6"/>
  <c r="X77" i="6" s="1"/>
  <c r="W78" i="6"/>
  <c r="X78" i="6" s="1"/>
  <c r="W79" i="6"/>
  <c r="X79" i="6" s="1"/>
  <c r="W80" i="6"/>
  <c r="X80" i="6" s="1"/>
  <c r="W81" i="6"/>
  <c r="X81" i="6" s="1"/>
  <c r="W82" i="6"/>
  <c r="X82" i="6" s="1"/>
  <c r="W83" i="6"/>
  <c r="X83" i="6" s="1"/>
  <c r="W84" i="6"/>
  <c r="X84" i="6" s="1"/>
  <c r="W85" i="6"/>
  <c r="X85" i="6" s="1"/>
  <c r="W86" i="6"/>
  <c r="X86" i="6" s="1"/>
  <c r="W87" i="6"/>
  <c r="X87" i="6" s="1"/>
  <c r="W88" i="6"/>
  <c r="X88" i="6" s="1"/>
  <c r="W89" i="6"/>
  <c r="X89" i="6" s="1"/>
  <c r="W90" i="6"/>
  <c r="X90" i="6" s="1"/>
  <c r="W91" i="6"/>
  <c r="X91" i="6" s="1"/>
  <c r="W92" i="6"/>
  <c r="X92" i="6" s="1"/>
  <c r="W93" i="6"/>
  <c r="X93" i="6" s="1"/>
  <c r="W94" i="6"/>
  <c r="X94" i="6" s="1"/>
  <c r="W95" i="6"/>
  <c r="X95" i="6" s="1"/>
  <c r="W96" i="6"/>
  <c r="X96" i="6" s="1"/>
  <c r="W97" i="6"/>
  <c r="X97" i="6" s="1"/>
  <c r="W98" i="6"/>
  <c r="X98" i="6" s="1"/>
  <c r="W99" i="6"/>
  <c r="X99" i="6" s="1"/>
  <c r="W100" i="6"/>
  <c r="X100" i="6" s="1"/>
  <c r="W101" i="6"/>
  <c r="X101" i="6" s="1"/>
  <c r="W102" i="6"/>
  <c r="X102" i="6" s="1"/>
  <c r="W103" i="6"/>
  <c r="X103" i="6" s="1"/>
  <c r="W104" i="6"/>
  <c r="X104" i="6" s="1"/>
  <c r="W105" i="6"/>
  <c r="X105" i="6" s="1"/>
  <c r="W106" i="6"/>
  <c r="X106" i="6" s="1"/>
  <c r="W107" i="6"/>
  <c r="X107" i="6" s="1"/>
  <c r="W108" i="6"/>
  <c r="X108" i="6" s="1"/>
  <c r="W109" i="6"/>
  <c r="X109" i="6" s="1"/>
  <c r="W110" i="6"/>
  <c r="X110" i="6" s="1"/>
  <c r="W111" i="6"/>
  <c r="X111" i="6" s="1"/>
  <c r="W112" i="6"/>
  <c r="X112" i="6" s="1"/>
  <c r="W113" i="6"/>
  <c r="X113" i="6" s="1"/>
  <c r="W114" i="6"/>
  <c r="X114" i="6" s="1"/>
  <c r="W115" i="6"/>
  <c r="X115" i="6" s="1"/>
  <c r="W116" i="6"/>
  <c r="X116" i="6" s="1"/>
  <c r="W117" i="6"/>
  <c r="X117" i="6" s="1"/>
  <c r="W118" i="6"/>
  <c r="X118" i="6" s="1"/>
  <c r="W119" i="6"/>
  <c r="X119" i="6" s="1"/>
  <c r="W120" i="6"/>
  <c r="X120" i="6" s="1"/>
  <c r="W121" i="6"/>
  <c r="X121" i="6" s="1"/>
  <c r="W122" i="6"/>
  <c r="X122" i="6" s="1"/>
  <c r="W123" i="6"/>
  <c r="X123" i="6" s="1"/>
  <c r="W124" i="6"/>
  <c r="X124" i="6" s="1"/>
  <c r="W125" i="6"/>
  <c r="X125" i="6" s="1"/>
  <c r="W126" i="6"/>
  <c r="X126" i="6" s="1"/>
  <c r="W127" i="6"/>
  <c r="X127" i="6" s="1"/>
  <c r="W128" i="6"/>
  <c r="X128" i="6" s="1"/>
  <c r="W129" i="6"/>
  <c r="X129" i="6" s="1"/>
  <c r="W130" i="6"/>
  <c r="X130" i="6" s="1"/>
  <c r="W131" i="6"/>
  <c r="X131" i="6" s="1"/>
  <c r="W132" i="6"/>
  <c r="X132" i="6" s="1"/>
  <c r="W133" i="6"/>
  <c r="X133" i="6" s="1"/>
  <c r="W134" i="6"/>
  <c r="X134" i="6" s="1"/>
  <c r="W135" i="6"/>
  <c r="X135" i="6" s="1"/>
  <c r="W136" i="6"/>
  <c r="X136" i="6" s="1"/>
  <c r="W137" i="6"/>
  <c r="X137" i="6" s="1"/>
  <c r="W138" i="6"/>
  <c r="X138" i="6" s="1"/>
  <c r="W139" i="6"/>
  <c r="X139" i="6" s="1"/>
  <c r="W140" i="6"/>
  <c r="X140" i="6" s="1"/>
  <c r="W141" i="6"/>
  <c r="X141" i="6" s="1"/>
  <c r="W142" i="6"/>
  <c r="X142" i="6" s="1"/>
  <c r="W143" i="6"/>
  <c r="X143" i="6" s="1"/>
  <c r="W144" i="6"/>
  <c r="X144" i="6" s="1"/>
  <c r="W145" i="6"/>
  <c r="X145" i="6" s="1"/>
  <c r="W146" i="6"/>
  <c r="X146" i="6" s="1"/>
  <c r="W147" i="6"/>
  <c r="X147" i="6" s="1"/>
  <c r="W148" i="6"/>
  <c r="X148" i="6" s="1"/>
  <c r="W149" i="6"/>
  <c r="X149" i="6" s="1"/>
  <c r="W150" i="6"/>
  <c r="X150" i="6" s="1"/>
  <c r="W151" i="6"/>
  <c r="X151" i="6" s="1"/>
  <c r="W152" i="6"/>
  <c r="X152" i="6" s="1"/>
  <c r="W153" i="6"/>
  <c r="X153" i="6" s="1"/>
  <c r="W154" i="6"/>
  <c r="X154" i="6" s="1"/>
  <c r="W155" i="6"/>
  <c r="X155" i="6" s="1"/>
  <c r="W156" i="6"/>
  <c r="X156" i="6" s="1"/>
  <c r="W157" i="6"/>
  <c r="X157" i="6" s="1"/>
  <c r="W158" i="6"/>
  <c r="X158" i="6" s="1"/>
  <c r="W159" i="6"/>
  <c r="X159" i="6" s="1"/>
  <c r="W160" i="6"/>
  <c r="X160" i="6" s="1"/>
  <c r="W161" i="6"/>
  <c r="X161" i="6" s="1"/>
  <c r="W162" i="6"/>
  <c r="X162" i="6" s="1"/>
  <c r="W163" i="6"/>
  <c r="X163" i="6" s="1"/>
  <c r="W164" i="6"/>
  <c r="X164" i="6" s="1"/>
  <c r="W165" i="6"/>
  <c r="X165" i="6" s="1"/>
  <c r="W166" i="6"/>
  <c r="X166" i="6" s="1"/>
  <c r="W167" i="6"/>
  <c r="X167" i="6" s="1"/>
  <c r="W168" i="6"/>
  <c r="X168" i="6" s="1"/>
  <c r="W169" i="6"/>
  <c r="X169" i="6" s="1"/>
  <c r="W170" i="6"/>
  <c r="X170" i="6" s="1"/>
  <c r="W171" i="6"/>
  <c r="X171" i="6" s="1"/>
  <c r="W172" i="6"/>
  <c r="X172" i="6" s="1"/>
  <c r="W173" i="6"/>
  <c r="X173" i="6" s="1"/>
  <c r="W174" i="6"/>
  <c r="X174" i="6" s="1"/>
  <c r="W175" i="6"/>
  <c r="X175" i="6" s="1"/>
  <c r="W176" i="6"/>
  <c r="X176" i="6" s="1"/>
  <c r="W177" i="6"/>
  <c r="X177" i="6" s="1"/>
  <c r="W178" i="6"/>
  <c r="X178" i="6" s="1"/>
  <c r="W179" i="6"/>
  <c r="X179" i="6" s="1"/>
  <c r="W180" i="6"/>
  <c r="X180" i="6" s="1"/>
  <c r="W181" i="6"/>
  <c r="X181" i="6" s="1"/>
  <c r="W182" i="6"/>
  <c r="X182" i="6" s="1"/>
  <c r="W183" i="6"/>
  <c r="X183" i="6" s="1"/>
  <c r="W184" i="6"/>
  <c r="X184" i="6" s="1"/>
  <c r="W185" i="6"/>
  <c r="X185" i="6" s="1"/>
  <c r="W186" i="6"/>
  <c r="X186" i="6" s="1"/>
  <c r="W187" i="6"/>
  <c r="X187" i="6" s="1"/>
  <c r="W188" i="6"/>
  <c r="X188" i="6" s="1"/>
  <c r="W189" i="6"/>
  <c r="X189" i="6" s="1"/>
  <c r="W190" i="6"/>
  <c r="X190" i="6" s="1"/>
  <c r="W191" i="6"/>
  <c r="X191" i="6" s="1"/>
  <c r="W192" i="6"/>
  <c r="X192" i="6" s="1"/>
  <c r="W193" i="6"/>
  <c r="X193" i="6" s="1"/>
  <c r="W194" i="6"/>
  <c r="X194" i="6" s="1"/>
  <c r="W195" i="6"/>
  <c r="X195" i="6" s="1"/>
  <c r="W196" i="6"/>
  <c r="X196" i="6" s="1"/>
  <c r="W197" i="6"/>
  <c r="X197" i="6" s="1"/>
  <c r="W198" i="6"/>
  <c r="X198" i="6" s="1"/>
  <c r="W199" i="6"/>
  <c r="X199" i="6" s="1"/>
  <c r="W200" i="6"/>
  <c r="X200" i="6" s="1"/>
  <c r="W201" i="6"/>
  <c r="X201" i="6" s="1"/>
  <c r="W202" i="6"/>
  <c r="X202" i="6" s="1"/>
  <c r="W203" i="6"/>
  <c r="X203" i="6" s="1"/>
  <c r="W204" i="6"/>
  <c r="X204" i="6" s="1"/>
  <c r="W205" i="6"/>
  <c r="X205" i="6" s="1"/>
  <c r="W206" i="6"/>
  <c r="X206" i="6" s="1"/>
  <c r="W207" i="6"/>
  <c r="X207" i="6" s="1"/>
  <c r="W208" i="6"/>
  <c r="X208" i="6" s="1"/>
  <c r="W209" i="6"/>
  <c r="X209" i="6" s="1"/>
  <c r="W210" i="6"/>
  <c r="X210" i="6" s="1"/>
  <c r="W211" i="6"/>
  <c r="X211" i="6" s="1"/>
  <c r="W212" i="6"/>
  <c r="X212" i="6" s="1"/>
  <c r="W213" i="6"/>
  <c r="X213" i="6" s="1"/>
  <c r="W214" i="6"/>
  <c r="X214" i="6" s="1"/>
  <c r="W215" i="6"/>
  <c r="X215" i="6" s="1"/>
  <c r="W216" i="6"/>
  <c r="X216" i="6" s="1"/>
  <c r="W217" i="6"/>
  <c r="X217" i="6" s="1"/>
  <c r="W218" i="6"/>
  <c r="X218" i="6" s="1"/>
  <c r="W219" i="6"/>
  <c r="X219" i="6" s="1"/>
  <c r="W220" i="6"/>
  <c r="X220" i="6" s="1"/>
  <c r="W221" i="6"/>
  <c r="X221" i="6" s="1"/>
  <c r="W222" i="6"/>
  <c r="X222" i="6" s="1"/>
  <c r="W223" i="6"/>
  <c r="X223" i="6" s="1"/>
  <c r="W224" i="6"/>
  <c r="X224" i="6" s="1"/>
  <c r="W225" i="6"/>
  <c r="X225" i="6" s="1"/>
  <c r="W226" i="6"/>
  <c r="X226" i="6" s="1"/>
  <c r="W227" i="6"/>
  <c r="X227" i="6" s="1"/>
  <c r="W228" i="6"/>
  <c r="X228" i="6" s="1"/>
  <c r="W229" i="6"/>
  <c r="X229" i="6" s="1"/>
  <c r="W230" i="6"/>
  <c r="X230" i="6" s="1"/>
  <c r="W231" i="6"/>
  <c r="X231" i="6" s="1"/>
  <c r="W232" i="6"/>
  <c r="X232" i="6" s="1"/>
  <c r="W233" i="6"/>
  <c r="X233" i="6" s="1"/>
  <c r="W234" i="6"/>
  <c r="X234" i="6" s="1"/>
  <c r="W235" i="6"/>
  <c r="X235" i="6" s="1"/>
  <c r="W236" i="6"/>
  <c r="X236" i="6" s="1"/>
  <c r="W237" i="6"/>
  <c r="X237" i="6" s="1"/>
  <c r="W238" i="6"/>
  <c r="X238" i="6" s="1"/>
  <c r="W239" i="6"/>
  <c r="X239" i="6" s="1"/>
  <c r="W240" i="6"/>
  <c r="X240" i="6" s="1"/>
  <c r="W241" i="6"/>
  <c r="X241" i="6" s="1"/>
  <c r="W242" i="6"/>
  <c r="X242" i="6" s="1"/>
  <c r="W243" i="6"/>
  <c r="X243" i="6" s="1"/>
  <c r="W244" i="6"/>
  <c r="X244" i="6" s="1"/>
  <c r="W245" i="6"/>
  <c r="X245" i="6" s="1"/>
  <c r="W246" i="6"/>
  <c r="X246" i="6" s="1"/>
  <c r="W247" i="6"/>
  <c r="X247" i="6" s="1"/>
  <c r="W248" i="6"/>
  <c r="X248" i="6" s="1"/>
  <c r="W249" i="6"/>
  <c r="X249" i="6" s="1"/>
  <c r="W250" i="6"/>
  <c r="X250" i="6" s="1"/>
  <c r="W251" i="6"/>
  <c r="X251" i="6" s="1"/>
  <c r="W252" i="6"/>
  <c r="X252" i="6" s="1"/>
  <c r="W253" i="6"/>
  <c r="X253" i="6" s="1"/>
  <c r="W254" i="6"/>
  <c r="X254" i="6" s="1"/>
  <c r="W255" i="6"/>
  <c r="X255" i="6" s="1"/>
  <c r="W256" i="6"/>
  <c r="X256" i="6" s="1"/>
  <c r="W257" i="6"/>
  <c r="X257" i="6" s="1"/>
  <c r="W258" i="6"/>
  <c r="X258" i="6" s="1"/>
  <c r="W259" i="6"/>
  <c r="X259" i="6" s="1"/>
  <c r="W260" i="6"/>
  <c r="X260" i="6" s="1"/>
  <c r="W261" i="6"/>
  <c r="X261" i="6" s="1"/>
  <c r="W262" i="6"/>
  <c r="X262" i="6" s="1"/>
  <c r="W263" i="6"/>
  <c r="X263" i="6" s="1"/>
  <c r="W264" i="6"/>
  <c r="X264" i="6" s="1"/>
  <c r="W265" i="6"/>
  <c r="X265" i="6" s="1"/>
  <c r="W266" i="6"/>
  <c r="X266" i="6" s="1"/>
  <c r="W267" i="6"/>
  <c r="X267" i="6" s="1"/>
  <c r="W268" i="6"/>
  <c r="X268" i="6" s="1"/>
  <c r="W269" i="6"/>
  <c r="X269" i="6" s="1"/>
  <c r="W270" i="6"/>
  <c r="X270" i="6" s="1"/>
  <c r="W271" i="6"/>
  <c r="X271" i="6" s="1"/>
  <c r="W272" i="6"/>
  <c r="X272" i="6" s="1"/>
  <c r="W273" i="6"/>
  <c r="X273" i="6" s="1"/>
  <c r="W274" i="6"/>
  <c r="X274" i="6" s="1"/>
  <c r="W275" i="6"/>
  <c r="X275" i="6" s="1"/>
  <c r="W276" i="6"/>
  <c r="X276" i="6" s="1"/>
  <c r="W277" i="6"/>
  <c r="X277" i="6" s="1"/>
  <c r="W278" i="6"/>
  <c r="X278" i="6" s="1"/>
  <c r="W279" i="6"/>
  <c r="X279" i="6" s="1"/>
  <c r="W280" i="6"/>
  <c r="X280" i="6" s="1"/>
  <c r="W281" i="6"/>
  <c r="X281" i="6" s="1"/>
  <c r="W282" i="6"/>
  <c r="X282" i="6" s="1"/>
  <c r="W283" i="6"/>
  <c r="X283" i="6" s="1"/>
  <c r="W284" i="6"/>
  <c r="X284" i="6" s="1"/>
  <c r="W285" i="6"/>
  <c r="X285" i="6" s="1"/>
  <c r="W286" i="6"/>
  <c r="X286" i="6" s="1"/>
  <c r="W287" i="6"/>
  <c r="X287" i="6" s="1"/>
  <c r="W288" i="6"/>
  <c r="X288" i="6" s="1"/>
  <c r="W289" i="6"/>
  <c r="X289" i="6" s="1"/>
  <c r="W290" i="6"/>
  <c r="X290" i="6" s="1"/>
  <c r="W291" i="6"/>
  <c r="X291" i="6" s="1"/>
  <c r="W292" i="6"/>
  <c r="X292" i="6" s="1"/>
  <c r="W293" i="6"/>
  <c r="X293" i="6" s="1"/>
  <c r="W294" i="6"/>
  <c r="X294" i="6" s="1"/>
  <c r="W295" i="6"/>
  <c r="X295" i="6" s="1"/>
  <c r="W296" i="6"/>
  <c r="X296" i="6" s="1"/>
  <c r="W297" i="6"/>
  <c r="X297" i="6" s="1"/>
  <c r="W298" i="6"/>
  <c r="X298" i="6" s="1"/>
  <c r="W299" i="6"/>
  <c r="X299" i="6" s="1"/>
  <c r="W300" i="6"/>
  <c r="X300" i="6" s="1"/>
  <c r="W301" i="6"/>
  <c r="X301" i="6" s="1"/>
  <c r="W302" i="6"/>
  <c r="X302" i="6" s="1"/>
  <c r="W303" i="6"/>
  <c r="X303" i="6" s="1"/>
  <c r="W304" i="6"/>
  <c r="X304" i="6" s="1"/>
  <c r="W305" i="6"/>
  <c r="X305" i="6" s="1"/>
  <c r="W306" i="6"/>
  <c r="X306" i="6" s="1"/>
  <c r="W307" i="6"/>
  <c r="X307" i="6" s="1"/>
  <c r="W308" i="6"/>
  <c r="X308" i="6" s="1"/>
  <c r="W309" i="6"/>
  <c r="X309" i="6" s="1"/>
  <c r="W310" i="6"/>
  <c r="X310" i="6" s="1"/>
  <c r="W311" i="6"/>
  <c r="X311" i="6" s="1"/>
  <c r="W312" i="6"/>
  <c r="X312" i="6" s="1"/>
  <c r="W313" i="6"/>
  <c r="X313" i="6" s="1"/>
  <c r="E310" i="2"/>
  <c r="E306" i="2"/>
  <c r="AC13" i="6" l="1"/>
  <c r="AC12" i="6"/>
  <c r="AC14" i="6"/>
  <c r="AC6" i="6"/>
  <c r="D134" i="2"/>
  <c r="D135" i="2"/>
  <c r="E135" i="2" s="1"/>
  <c r="D136" i="2"/>
  <c r="D137" i="2"/>
  <c r="E137" i="2" s="1"/>
  <c r="D138" i="2"/>
  <c r="E138" i="2" s="1"/>
  <c r="D139" i="2"/>
  <c r="D140" i="2"/>
  <c r="D141" i="2"/>
  <c r="D142" i="2"/>
  <c r="E142" i="2" s="1"/>
  <c r="D143" i="2"/>
  <c r="E143" i="2" s="1"/>
  <c r="D144" i="2"/>
  <c r="D145" i="2"/>
  <c r="D146" i="2"/>
  <c r="E146" i="2" s="1"/>
  <c r="D147" i="2"/>
  <c r="D148" i="2"/>
  <c r="D149" i="2"/>
  <c r="D150" i="2"/>
  <c r="E150" i="2" s="1"/>
  <c r="D151" i="2"/>
  <c r="E151" i="2" s="1"/>
  <c r="D152" i="2"/>
  <c r="D153" i="2"/>
  <c r="E153" i="2" s="1"/>
  <c r="D154" i="2"/>
  <c r="E154" i="2" s="1"/>
  <c r="D155" i="2"/>
  <c r="D156" i="2"/>
  <c r="D157" i="2"/>
  <c r="D158" i="2"/>
  <c r="E158" i="2" s="1"/>
  <c r="D159" i="2"/>
  <c r="D160" i="2"/>
  <c r="D161" i="2"/>
  <c r="D162" i="2"/>
  <c r="E162" i="2" s="1"/>
  <c r="D163" i="2"/>
  <c r="E163" i="2" s="1"/>
  <c r="D164" i="2"/>
  <c r="D165" i="2"/>
  <c r="D166" i="2"/>
  <c r="E166" i="2" s="1"/>
  <c r="D167" i="2"/>
  <c r="D168" i="2"/>
  <c r="D169" i="2"/>
  <c r="E169" i="2" s="1"/>
  <c r="D170" i="2"/>
  <c r="E170" i="2" s="1"/>
  <c r="D171" i="2"/>
  <c r="E171" i="2" s="1"/>
  <c r="D172" i="2"/>
  <c r="D173" i="2"/>
  <c r="D174" i="2"/>
  <c r="E174" i="2" s="1"/>
  <c r="D175" i="2"/>
  <c r="D176" i="2"/>
  <c r="D177" i="2"/>
  <c r="D178" i="2"/>
  <c r="E178" i="2" s="1"/>
  <c r="D179" i="2"/>
  <c r="E179" i="2" s="1"/>
  <c r="D180" i="2"/>
  <c r="D181" i="2"/>
  <c r="D182" i="2"/>
  <c r="E182" i="2" s="1"/>
  <c r="D183" i="2"/>
  <c r="D184" i="2"/>
  <c r="D185" i="2"/>
  <c r="E185" i="2" s="1"/>
  <c r="D186" i="2"/>
  <c r="D187" i="2"/>
  <c r="E187" i="2" s="1"/>
  <c r="D188" i="2"/>
  <c r="D189" i="2"/>
  <c r="D190" i="2"/>
  <c r="E190" i="2" s="1"/>
  <c r="D191" i="2"/>
  <c r="D192" i="2"/>
  <c r="D193" i="2"/>
  <c r="D194" i="2"/>
  <c r="E194" i="2" s="1"/>
  <c r="D195" i="2"/>
  <c r="E195" i="2" s="1"/>
  <c r="D196" i="2"/>
  <c r="D197" i="2"/>
  <c r="D198" i="2"/>
  <c r="E198" i="2" s="1"/>
  <c r="D199" i="2"/>
  <c r="D200" i="2"/>
  <c r="D201" i="2"/>
  <c r="E201" i="2" s="1"/>
  <c r="D202" i="2"/>
  <c r="E202" i="2" s="1"/>
  <c r="D203" i="2"/>
  <c r="E203" i="2" s="1"/>
  <c r="D204" i="2"/>
  <c r="D205" i="2"/>
  <c r="D206" i="2"/>
  <c r="E206" i="2" s="1"/>
  <c r="D207" i="2"/>
  <c r="D208" i="2"/>
  <c r="D209" i="2"/>
  <c r="D210" i="2"/>
  <c r="E210" i="2" s="1"/>
  <c r="D211" i="2"/>
  <c r="E211" i="2" s="1"/>
  <c r="D212" i="2"/>
  <c r="D213" i="2"/>
  <c r="D214" i="2"/>
  <c r="E214" i="2" s="1"/>
  <c r="D215" i="2"/>
  <c r="D216" i="2"/>
  <c r="D217" i="2"/>
  <c r="E217" i="2" s="1"/>
  <c r="D218" i="2"/>
  <c r="E218" i="2" s="1"/>
  <c r="D219" i="2"/>
  <c r="E219" i="2" s="1"/>
  <c r="D220" i="2"/>
  <c r="D221" i="2"/>
  <c r="D222" i="2"/>
  <c r="D223" i="2"/>
  <c r="D224" i="2"/>
  <c r="D225" i="2"/>
  <c r="D226" i="2"/>
  <c r="E226" i="2" s="1"/>
  <c r="D227" i="2"/>
  <c r="E227" i="2" s="1"/>
  <c r="D228" i="2"/>
  <c r="D229" i="2"/>
  <c r="D230" i="2"/>
  <c r="E230" i="2" s="1"/>
  <c r="D231" i="2"/>
  <c r="D232" i="2"/>
  <c r="D233" i="2"/>
  <c r="E233" i="2" s="1"/>
  <c r="D234" i="2"/>
  <c r="D235" i="2"/>
  <c r="E235" i="2" s="1"/>
  <c r="D236" i="2"/>
  <c r="D237" i="2"/>
  <c r="D238" i="2"/>
  <c r="E238" i="2" s="1"/>
  <c r="D239" i="2"/>
  <c r="D240" i="2"/>
  <c r="D241" i="2"/>
  <c r="D242" i="2"/>
  <c r="E242" i="2" s="1"/>
  <c r="D243" i="2"/>
  <c r="E243" i="2" s="1"/>
  <c r="D244" i="2"/>
  <c r="D245" i="2"/>
  <c r="D246" i="2"/>
  <c r="E246" i="2" s="1"/>
  <c r="D247" i="2"/>
  <c r="D248" i="2"/>
  <c r="D249" i="2"/>
  <c r="E249" i="2" s="1"/>
  <c r="D250" i="2"/>
  <c r="E250" i="2" s="1"/>
  <c r="D251" i="2"/>
  <c r="E251" i="2" s="1"/>
  <c r="D252" i="2"/>
  <c r="D253" i="2"/>
  <c r="D254" i="2"/>
  <c r="E254" i="2" s="1"/>
  <c r="D255" i="2"/>
  <c r="D256" i="2"/>
  <c r="D257" i="2"/>
  <c r="D258" i="2"/>
  <c r="E258" i="2" s="1"/>
  <c r="D259" i="2"/>
  <c r="E259" i="2" s="1"/>
  <c r="D260" i="2"/>
  <c r="D261" i="2"/>
  <c r="D262" i="2"/>
  <c r="E262" i="2" s="1"/>
  <c r="D263" i="2"/>
  <c r="D264" i="2"/>
  <c r="D265" i="2"/>
  <c r="E265" i="2" s="1"/>
  <c r="D266" i="2"/>
  <c r="E266" i="2" s="1"/>
  <c r="D267" i="2"/>
  <c r="E267" i="2" s="1"/>
  <c r="D268" i="2"/>
  <c r="D269" i="2"/>
  <c r="D270" i="2"/>
  <c r="E270" i="2" s="1"/>
  <c r="D271" i="2"/>
  <c r="D272" i="2"/>
  <c r="D273" i="2"/>
  <c r="D274" i="2"/>
  <c r="E274" i="2" s="1"/>
  <c r="D275" i="2"/>
  <c r="E275" i="2" s="1"/>
  <c r="D276" i="2"/>
  <c r="D277" i="2"/>
  <c r="D278" i="2"/>
  <c r="E278" i="2" s="1"/>
  <c r="D279" i="2"/>
  <c r="D280" i="2"/>
  <c r="D281" i="2"/>
  <c r="E281" i="2" s="1"/>
  <c r="D282" i="2"/>
  <c r="D283" i="2"/>
  <c r="E283" i="2" s="1"/>
  <c r="D284" i="2"/>
  <c r="D285" i="2"/>
  <c r="D286" i="2"/>
  <c r="E286" i="2" s="1"/>
  <c r="D287" i="2"/>
  <c r="D288" i="2"/>
  <c r="D289" i="2"/>
  <c r="D290" i="2"/>
  <c r="E290" i="2" s="1"/>
  <c r="D291" i="2"/>
  <c r="E291" i="2" s="1"/>
  <c r="D292" i="2"/>
  <c r="D293" i="2"/>
  <c r="D294" i="2"/>
  <c r="E294" i="2" s="1"/>
  <c r="D295" i="2"/>
  <c r="D296" i="2"/>
  <c r="D297" i="2"/>
  <c r="D298" i="2"/>
  <c r="E298" i="2" s="1"/>
  <c r="D299" i="2"/>
  <c r="D300" i="2"/>
  <c r="D301" i="2"/>
  <c r="E301" i="2" s="1"/>
  <c r="D302" i="2"/>
  <c r="E302" i="2" s="1"/>
  <c r="D303" i="2"/>
  <c r="E293" i="2"/>
  <c r="E289" i="2"/>
  <c r="E285" i="2"/>
  <c r="E277" i="2"/>
  <c r="E273" i="2"/>
  <c r="E269" i="2"/>
  <c r="E261" i="2"/>
  <c r="E257" i="2"/>
  <c r="E253" i="2"/>
  <c r="E245" i="2"/>
  <c r="E241" i="2"/>
  <c r="E237" i="2"/>
  <c r="E229" i="2"/>
  <c r="E225" i="2"/>
  <c r="E221" i="2"/>
  <c r="E213" i="2"/>
  <c r="E209" i="2"/>
  <c r="E205" i="2"/>
  <c r="E197" i="2"/>
  <c r="E193" i="2"/>
  <c r="E189" i="2"/>
  <c r="E181" i="2"/>
  <c r="E177" i="2"/>
  <c r="E173" i="2"/>
  <c r="E165" i="2"/>
  <c r="E161" i="2"/>
  <c r="E157" i="2"/>
  <c r="E149" i="2"/>
  <c r="E145" i="2"/>
  <c r="E141" i="2"/>
  <c r="E222" i="2"/>
  <c r="E282" i="2"/>
  <c r="E234" i="2"/>
  <c r="E186" i="2"/>
  <c r="E180" i="2"/>
  <c r="D6" i="2"/>
  <c r="E7" i="2" s="1"/>
  <c r="D7" i="2"/>
  <c r="D8" i="2"/>
  <c r="D9" i="2"/>
  <c r="E9" i="2" s="1"/>
  <c r="D10" i="2"/>
  <c r="E11" i="2" s="1"/>
  <c r="D11" i="2"/>
  <c r="D12" i="2"/>
  <c r="E12" i="2" s="1"/>
  <c r="D13" i="2"/>
  <c r="E13" i="2" s="1"/>
  <c r="D14" i="2"/>
  <c r="E15" i="2" s="1"/>
  <c r="D15" i="2"/>
  <c r="D16" i="2"/>
  <c r="D17" i="2"/>
  <c r="E17" i="2" s="1"/>
  <c r="D18" i="2"/>
  <c r="E19" i="2" s="1"/>
  <c r="D19" i="2"/>
  <c r="D20" i="2"/>
  <c r="E20" i="2" s="1"/>
  <c r="D21" i="2"/>
  <c r="E21" i="2" s="1"/>
  <c r="D22" i="2"/>
  <c r="D23" i="2"/>
  <c r="D24" i="2"/>
  <c r="D25" i="2"/>
  <c r="E25" i="2" s="1"/>
  <c r="D26" i="2"/>
  <c r="D27" i="2"/>
  <c r="D28" i="2"/>
  <c r="D29" i="2"/>
  <c r="E29" i="2" s="1"/>
  <c r="D30" i="2"/>
  <c r="E30" i="2" s="1"/>
  <c r="D31" i="2"/>
  <c r="D32" i="2"/>
  <c r="D33" i="2"/>
  <c r="E33" i="2" s="1"/>
  <c r="D34" i="2"/>
  <c r="D35" i="2"/>
  <c r="D36" i="2"/>
  <c r="D37" i="2"/>
  <c r="E37" i="2" s="1"/>
  <c r="D38" i="2"/>
  <c r="D39" i="2"/>
  <c r="D40" i="2"/>
  <c r="D41" i="2"/>
  <c r="E41" i="2" s="1"/>
  <c r="D42" i="2"/>
  <c r="E42" i="2" s="1"/>
  <c r="D43" i="2"/>
  <c r="D44" i="2"/>
  <c r="D45" i="2"/>
  <c r="D46" i="2"/>
  <c r="D47" i="2"/>
  <c r="D48" i="2"/>
  <c r="D49" i="2"/>
  <c r="E49" i="2" s="1"/>
  <c r="D50" i="2"/>
  <c r="D51" i="2"/>
  <c r="D52" i="2"/>
  <c r="D53" i="2"/>
  <c r="E53" i="2" s="1"/>
  <c r="D54" i="2"/>
  <c r="D55" i="2"/>
  <c r="D56" i="2"/>
  <c r="E56" i="2" s="1"/>
  <c r="D57" i="2"/>
  <c r="D58" i="2"/>
  <c r="E59" i="2" s="1"/>
  <c r="D59" i="2"/>
  <c r="D60" i="2"/>
  <c r="E60" i="2" s="1"/>
  <c r="D61" i="2"/>
  <c r="E61" i="2" s="1"/>
  <c r="D62" i="2"/>
  <c r="E63" i="2" s="1"/>
  <c r="D63" i="2"/>
  <c r="D64" i="2"/>
  <c r="D65" i="2"/>
  <c r="E65" i="2" s="1"/>
  <c r="D66" i="2"/>
  <c r="D67" i="2"/>
  <c r="D68" i="2"/>
  <c r="D69" i="2"/>
  <c r="D70" i="2"/>
  <c r="D71" i="2"/>
  <c r="D72" i="2"/>
  <c r="D73" i="2"/>
  <c r="E73" i="2" s="1"/>
  <c r="D74" i="2"/>
  <c r="E75" i="2" s="1"/>
  <c r="D75" i="2"/>
  <c r="D76" i="2"/>
  <c r="D77" i="2"/>
  <c r="E77" i="2" s="1"/>
  <c r="D78" i="2"/>
  <c r="E78" i="2" s="1"/>
  <c r="D79" i="2"/>
  <c r="D80" i="2"/>
  <c r="D81" i="2"/>
  <c r="E81" i="2" s="1"/>
  <c r="D82" i="2"/>
  <c r="E83" i="2" s="1"/>
  <c r="D83" i="2"/>
  <c r="D84" i="2"/>
  <c r="E84" i="2" s="1"/>
  <c r="D85" i="2"/>
  <c r="E85" i="2" s="1"/>
  <c r="D86" i="2"/>
  <c r="D87" i="2"/>
  <c r="D88" i="2"/>
  <c r="D89" i="2"/>
  <c r="E89" i="2" s="1"/>
  <c r="D90" i="2"/>
  <c r="D91" i="2"/>
  <c r="D92" i="2"/>
  <c r="E92" i="2" s="1"/>
  <c r="D93" i="2"/>
  <c r="E93" i="2" s="1"/>
  <c r="D94" i="2"/>
  <c r="E95" i="2" s="1"/>
  <c r="D95" i="2"/>
  <c r="D96" i="2"/>
  <c r="E96" i="2" s="1"/>
  <c r="D97" i="2"/>
  <c r="D98" i="2"/>
  <c r="D99" i="2"/>
  <c r="D100" i="2"/>
  <c r="D101" i="2"/>
  <c r="D102" i="2"/>
  <c r="D103" i="2"/>
  <c r="D104" i="2"/>
  <c r="D105" i="2"/>
  <c r="E105" i="2" s="1"/>
  <c r="D106" i="2"/>
  <c r="D107" i="2"/>
  <c r="D108" i="2"/>
  <c r="E108" i="2" s="1"/>
  <c r="D109" i="2"/>
  <c r="D110" i="2"/>
  <c r="D111" i="2"/>
  <c r="D112" i="2"/>
  <c r="D113" i="2"/>
  <c r="E113" i="2" s="1"/>
  <c r="D114" i="2"/>
  <c r="D115" i="2"/>
  <c r="D116" i="2"/>
  <c r="E116" i="2" s="1"/>
  <c r="D117" i="2"/>
  <c r="E117" i="2" s="1"/>
  <c r="D118" i="2"/>
  <c r="D119" i="2"/>
  <c r="D120" i="2"/>
  <c r="D121" i="2"/>
  <c r="E121" i="2" s="1"/>
  <c r="D122" i="2"/>
  <c r="E123" i="2" s="1"/>
  <c r="D123" i="2"/>
  <c r="D124" i="2"/>
  <c r="D125" i="2"/>
  <c r="D126" i="2"/>
  <c r="E127" i="2" s="1"/>
  <c r="D127" i="2"/>
  <c r="D128" i="2"/>
  <c r="D129" i="2"/>
  <c r="E129" i="2" s="1"/>
  <c r="D130" i="2"/>
  <c r="D131" i="2"/>
  <c r="D132" i="2"/>
  <c r="D133" i="2"/>
  <c r="E133" i="2" s="1"/>
  <c r="D4" i="2"/>
  <c r="E132" i="2"/>
  <c r="E128" i="2"/>
  <c r="E76" i="2"/>
  <c r="E68" i="2"/>
  <c r="E44" i="2"/>
  <c r="E62" i="2"/>
  <c r="E112" i="2"/>
  <c r="E24" i="2"/>
  <c r="E40" i="2"/>
  <c r="E31" i="2"/>
  <c r="E48" i="2"/>
  <c r="E69" i="2"/>
  <c r="E47" i="2"/>
  <c r="E36" i="2"/>
  <c r="E115" i="2"/>
  <c r="E126" i="2" l="1"/>
  <c r="E110" i="2"/>
  <c r="E98" i="2"/>
  <c r="E58" i="2"/>
  <c r="E46" i="2"/>
  <c r="E303" i="2"/>
  <c r="E304" i="2"/>
  <c r="E79" i="2"/>
  <c r="E122" i="2"/>
  <c r="E102" i="2"/>
  <c r="E252" i="2"/>
  <c r="E134" i="2"/>
  <c r="E101" i="2"/>
  <c r="E97" i="2"/>
  <c r="E297" i="2"/>
  <c r="E90" i="2"/>
  <c r="E109" i="2"/>
  <c r="E114" i="2"/>
  <c r="E164" i="2"/>
  <c r="E45" i="2"/>
  <c r="E50" i="2"/>
  <c r="E5" i="2"/>
  <c r="E131" i="2"/>
  <c r="E124" i="2"/>
  <c r="E111" i="2"/>
  <c r="E107" i="2"/>
  <c r="E91" i="2"/>
  <c r="E80" i="2"/>
  <c r="E67" i="2"/>
  <c r="E64" i="2"/>
  <c r="E55" i="2"/>
  <c r="E43" i="2"/>
  <c r="E39" i="2"/>
  <c r="E35" i="2"/>
  <c r="E32" i="2"/>
  <c r="E23" i="2"/>
  <c r="E16" i="2"/>
  <c r="E8" i="2"/>
  <c r="E212" i="2"/>
  <c r="E284" i="2"/>
  <c r="E57" i="2"/>
  <c r="E236" i="2"/>
  <c r="E74" i="2"/>
  <c r="E125" i="2"/>
  <c r="E130" i="2"/>
  <c r="E118" i="2"/>
  <c r="E106" i="2"/>
  <c r="E94" i="2"/>
  <c r="E86" i="2"/>
  <c r="E82" i="2"/>
  <c r="E70" i="2"/>
  <c r="E66" i="2"/>
  <c r="E54" i="2"/>
  <c r="E38" i="2"/>
  <c r="E34" i="2"/>
  <c r="E26" i="2"/>
  <c r="E22" i="2"/>
  <c r="E18" i="2"/>
  <c r="E14" i="2"/>
  <c r="E10" i="2"/>
  <c r="E196" i="2"/>
  <c r="E268" i="2"/>
  <c r="E223" i="2"/>
  <c r="E224" i="2"/>
  <c r="E215" i="2"/>
  <c r="E216" i="2"/>
  <c r="E167" i="2"/>
  <c r="E168" i="2"/>
  <c r="E152" i="2"/>
  <c r="E300" i="2"/>
  <c r="E299" i="2"/>
  <c r="E255" i="2"/>
  <c r="E256" i="2"/>
  <c r="E247" i="2"/>
  <c r="E248" i="2"/>
  <c r="E183" i="2"/>
  <c r="E184" i="2"/>
  <c r="E175" i="2"/>
  <c r="E176" i="2"/>
  <c r="E159" i="2"/>
  <c r="E160" i="2"/>
  <c r="E140" i="2"/>
  <c r="E139" i="2"/>
  <c r="E119" i="2"/>
  <c r="E120" i="2"/>
  <c r="E103" i="2"/>
  <c r="E104" i="2"/>
  <c r="E100" i="2"/>
  <c r="E99" i="2"/>
  <c r="E87" i="2"/>
  <c r="E88" i="2"/>
  <c r="E72" i="2"/>
  <c r="E71" i="2"/>
  <c r="E52" i="2"/>
  <c r="E51" i="2"/>
  <c r="E27" i="2"/>
  <c r="E28" i="2"/>
  <c r="E172" i="2"/>
  <c r="E188" i="2"/>
  <c r="E204" i="2"/>
  <c r="E228" i="2"/>
  <c r="E244" i="2"/>
  <c r="E260" i="2"/>
  <c r="E276" i="2"/>
  <c r="E292" i="2"/>
  <c r="E295" i="2"/>
  <c r="E296" i="2"/>
  <c r="E287" i="2"/>
  <c r="E288" i="2"/>
  <c r="E279" i="2"/>
  <c r="E280" i="2"/>
  <c r="E271" i="2"/>
  <c r="E272" i="2"/>
  <c r="E263" i="2"/>
  <c r="E264" i="2"/>
  <c r="E239" i="2"/>
  <c r="E240" i="2"/>
  <c r="E231" i="2"/>
  <c r="E232" i="2"/>
  <c r="E207" i="2"/>
  <c r="E208" i="2"/>
  <c r="E199" i="2"/>
  <c r="E200" i="2"/>
  <c r="E191" i="2"/>
  <c r="E192" i="2"/>
  <c r="E156" i="2"/>
  <c r="E155" i="2"/>
  <c r="E147" i="2"/>
  <c r="E148" i="2"/>
  <c r="E136" i="2"/>
  <c r="E144" i="2"/>
  <c r="E220" i="2"/>
</calcChain>
</file>

<file path=xl/sharedStrings.xml><?xml version="1.0" encoding="utf-8"?>
<sst xmlns="http://schemas.openxmlformats.org/spreadsheetml/2006/main" count="122" uniqueCount="59">
  <si>
    <t>Frequency</t>
  </si>
  <si>
    <t>Storage Modulus (G')</t>
  </si>
  <si>
    <t>log Frequency</t>
  </si>
  <si>
    <t>log Storage Modulus</t>
  </si>
  <si>
    <t>Slope:</t>
  </si>
  <si>
    <t>Amplitude Sweep:</t>
  </si>
  <si>
    <t>Complex Modulus</t>
  </si>
  <si>
    <t>Shear Stress</t>
  </si>
  <si>
    <t>Strain</t>
  </si>
  <si>
    <t>Time</t>
  </si>
  <si>
    <t>Phase Angle</t>
  </si>
  <si>
    <t>C</t>
  </si>
  <si>
    <t>Damage</t>
  </si>
  <si>
    <t>log(Damage)</t>
  </si>
  <si>
    <t>Fit</t>
  </si>
  <si>
    <t>Squared Error</t>
  </si>
  <si>
    <t>[Hz]</t>
  </si>
  <si>
    <t>[Pa]</t>
  </si>
  <si>
    <t>[°]</t>
  </si>
  <si>
    <t>α:</t>
  </si>
  <si>
    <t>[%]</t>
  </si>
  <si>
    <t>[s]</t>
  </si>
  <si>
    <t>[MPa]</t>
  </si>
  <si>
    <t>Sample:</t>
  </si>
  <si>
    <t>Damage level:</t>
  </si>
  <si>
    <t>Model:</t>
  </si>
  <si>
    <t>Damage Calculation Exponents:</t>
  </si>
  <si>
    <t>Summed Error</t>
  </si>
  <si>
    <t>α</t>
  </si>
  <si>
    <t>k</t>
  </si>
  <si>
    <t>A</t>
  </si>
  <si>
    <t>B</t>
  </si>
  <si>
    <t>Applied Strain [%]</t>
  </si>
  <si>
    <t>Torque</t>
  </si>
  <si>
    <t>[mNm]</t>
  </si>
  <si>
    <t xml:space="preserve">Time </t>
  </si>
  <si>
    <t>Deflection Angle</t>
  </si>
  <si>
    <r>
      <t>[</t>
    </r>
    <r>
      <rPr>
        <sz val="11"/>
        <color theme="1"/>
        <rFont val="Calibri"/>
        <family val="2"/>
      </rPr>
      <t>⁰]</t>
    </r>
  </si>
  <si>
    <t>[mm]</t>
  </si>
  <si>
    <t>da/dN</t>
  </si>
  <si>
    <t>[mm/cycle]</t>
  </si>
  <si>
    <t>Crack length at failure [mm]</t>
  </si>
  <si>
    <t>Crack Length (a)</t>
  </si>
  <si>
    <t>Example:</t>
  </si>
  <si>
    <t>Frequency Sweep:</t>
  </si>
  <si>
    <t>Complex Modulus(G*)</t>
  </si>
  <si>
    <t>|G*|·sinδ</t>
  </si>
  <si>
    <t>log (-C+C0)</t>
  </si>
  <si>
    <t>|G*| sinθ = C0 - C1(D)^C2</t>
  </si>
  <si>
    <t>C0</t>
  </si>
  <si>
    <t>C1</t>
  </si>
  <si>
    <t>C2</t>
  </si>
  <si>
    <t>α/(1+α):</t>
  </si>
  <si>
    <t>1/(1+α):</t>
  </si>
  <si>
    <t>Asphalt</t>
  </si>
  <si>
    <r>
      <t>I</t>
    </r>
    <r>
      <rPr>
        <b/>
        <i/>
        <vertAlign val="subscript"/>
        <sz val="10"/>
        <rFont val="Arial"/>
        <family val="2"/>
      </rPr>
      <t>D</t>
    </r>
    <r>
      <rPr>
        <b/>
        <i/>
        <sz val="10"/>
        <rFont val="Arial"/>
        <family val="2"/>
      </rPr>
      <t xml:space="preserve"> (MPa)</t>
    </r>
  </si>
  <si>
    <r>
      <t>N</t>
    </r>
    <r>
      <rPr>
        <b/>
        <i/>
        <vertAlign val="subscript"/>
        <sz val="10"/>
        <rFont val="Arial"/>
        <family val="2"/>
      </rPr>
      <t>f</t>
    </r>
  </si>
  <si>
    <r>
      <t>D</t>
    </r>
    <r>
      <rPr>
        <b/>
        <i/>
        <vertAlign val="subscript"/>
        <sz val="10"/>
        <rFont val="Arial"/>
        <family val="2"/>
      </rPr>
      <t>f</t>
    </r>
  </si>
  <si>
    <t>Binder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</si>
</sst>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
    <numFmt numFmtId="165" formatCode="0.0%"/>
    <numFmt numFmtId="166" formatCode="0.0000"/>
    <numFmt numFmtId="167" formatCode="#,##0.000"/>
    <numFmt numFmtId="168" formatCode="0.000E+00"/>
    <numFmt numFmtId="169" formatCode="#,##0.0"/>
    <numFmt numFmtId="170" formatCode="0.0"/>
    <numFmt numFmtId="171" formatCode="#,##0.0000000"/>
    <numFmt numFmtId="172" formatCode="#,##0.0000"/>
  </numFmts>
  <fonts count="17">
    <font>
      <sz val="11"/>
      <color theme="1"/>
      <name val="Calibri"/>
      <family val="2"/>
      <scheme val="minor"/>
    </font>
    <font>
      <sz val="11"/>
      <color theme="1"/>
      <name val="Calibri"/>
      <family val="2"/>
      <scheme val="minor"/>
    </font>
    <font>
      <b/>
      <sz val="10"/>
      <name val="Arial"/>
      <family val="2"/>
    </font>
    <font>
      <sz val="10"/>
      <name val="Arial"/>
      <family val="2"/>
    </font>
    <font>
      <sz val="10"/>
      <color theme="1"/>
      <name val="Arial"/>
      <family val="2"/>
    </font>
    <font>
      <sz val="10"/>
      <color indexed="8"/>
      <name val="Arial"/>
      <family val="2"/>
    </font>
    <font>
      <b/>
      <sz val="10"/>
      <name val="Times New Roman"/>
      <family val="1"/>
    </font>
    <font>
      <b/>
      <sz val="10"/>
      <color indexed="8"/>
      <name val="Arial"/>
      <family val="2"/>
    </font>
    <font>
      <i/>
      <u/>
      <sz val="10"/>
      <name val="Arial"/>
      <family val="2"/>
    </font>
    <font>
      <b/>
      <i/>
      <sz val="10"/>
      <name val="Arial"/>
      <family val="2"/>
    </font>
    <font>
      <sz val="11"/>
      <color theme="1"/>
      <name val="Calibri"/>
      <family val="2"/>
    </font>
    <font>
      <sz val="9"/>
      <name val="Calibri"/>
      <family val="3"/>
      <charset val="134"/>
      <scheme val="minor"/>
    </font>
    <font>
      <b/>
      <sz val="10"/>
      <color theme="1"/>
      <name val="Arial"/>
      <family val="2"/>
    </font>
    <font>
      <sz val="11"/>
      <name val="Calibri"/>
      <family val="2"/>
      <scheme val="minor"/>
    </font>
    <font>
      <sz val="11"/>
      <color rgb="FFFF0000"/>
      <name val="Calibri"/>
      <family val="2"/>
      <scheme val="minor"/>
    </font>
    <font>
      <i/>
      <sz val="10"/>
      <name val="Arial"/>
      <family val="2"/>
    </font>
    <font>
      <b/>
      <i/>
      <vertAlign val="subscript"/>
      <sz val="10"/>
      <name val="Arial"/>
      <family val="2"/>
    </font>
  </fonts>
  <fills count="8">
    <fill>
      <patternFill patternType="none"/>
    </fill>
    <fill>
      <patternFill patternType="gray125"/>
    </fill>
    <fill>
      <patternFill patternType="solid">
        <fgColor indexed="2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FFF66"/>
        <bgColor indexed="64"/>
      </patternFill>
    </fill>
    <fill>
      <patternFill patternType="solid">
        <fgColor theme="9" tint="0.79998168889431442"/>
        <bgColor indexed="64"/>
      </patternFill>
    </fill>
    <fill>
      <patternFill patternType="solid">
        <fgColor rgb="FFFFFF00"/>
        <bgColor indexed="64"/>
      </patternFill>
    </fill>
  </fills>
  <borders count="22">
    <border>
      <left/>
      <right/>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ck">
        <color indexed="64"/>
      </right>
      <top/>
      <bottom/>
      <diagonal/>
    </border>
    <border>
      <left/>
      <right style="thick">
        <color indexed="64"/>
      </right>
      <top/>
      <bottom style="thick">
        <color indexed="64"/>
      </bottom>
      <diagonal/>
    </border>
    <border>
      <left/>
      <right/>
      <top/>
      <bottom style="thick">
        <color indexed="64"/>
      </bottom>
      <diagonal/>
    </border>
    <border>
      <left/>
      <right style="thick">
        <color indexed="64"/>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s>
  <cellStyleXfs count="3">
    <xf numFmtId="0" fontId="0" fillId="0" borderId="0"/>
    <xf numFmtId="0" fontId="1" fillId="0" borderId="0"/>
    <xf numFmtId="0" fontId="3" fillId="0" borderId="0"/>
  </cellStyleXfs>
  <cellXfs count="114">
    <xf numFmtId="0" fontId="0" fillId="0" borderId="0" xfId="0"/>
    <xf numFmtId="0" fontId="2" fillId="0" borderId="0" xfId="0" applyFont="1"/>
    <xf numFmtId="0" fontId="3" fillId="0" borderId="1" xfId="0" applyFont="1" applyBorder="1"/>
    <xf numFmtId="0" fontId="4" fillId="0" borderId="0" xfId="0" applyFont="1"/>
    <xf numFmtId="0" fontId="2" fillId="0" borderId="2" xfId="0" applyFont="1" applyBorder="1"/>
    <xf numFmtId="165" fontId="2" fillId="0" borderId="0" xfId="0" applyNumberFormat="1" applyFont="1"/>
    <xf numFmtId="0" fontId="3" fillId="0" borderId="5" xfId="0" applyFont="1" applyBorder="1"/>
    <xf numFmtId="0" fontId="6" fillId="0" borderId="6" xfId="0" applyFont="1" applyBorder="1"/>
    <xf numFmtId="0" fontId="3" fillId="0" borderId="4" xfId="0" applyFont="1" applyBorder="1"/>
    <xf numFmtId="11" fontId="4" fillId="0" borderId="0" xfId="0" applyNumberFormat="1" applyFont="1"/>
    <xf numFmtId="166" fontId="4" fillId="0" borderId="0" xfId="0" applyNumberFormat="1" applyFont="1"/>
    <xf numFmtId="0" fontId="8" fillId="0" borderId="0" xfId="0" applyFont="1"/>
    <xf numFmtId="0" fontId="3" fillId="0" borderId="0" xfId="0" applyFont="1"/>
    <xf numFmtId="164" fontId="4" fillId="0" borderId="0" xfId="0" applyNumberFormat="1" applyFont="1"/>
    <xf numFmtId="3" fontId="4" fillId="0" borderId="0" xfId="0" applyNumberFormat="1" applyFont="1"/>
    <xf numFmtId="3" fontId="4" fillId="0" borderId="4" xfId="0" applyNumberFormat="1" applyFont="1" applyBorder="1"/>
    <xf numFmtId="0" fontId="0" fillId="3" borderId="9" xfId="0" applyFill="1" applyBorder="1"/>
    <xf numFmtId="0" fontId="0" fillId="3" borderId="4" xfId="0" applyFill="1" applyBorder="1"/>
    <xf numFmtId="0" fontId="0" fillId="3" borderId="9" xfId="0" applyFill="1" applyBorder="1" applyAlignment="1">
      <alignment horizontal="center"/>
    </xf>
    <xf numFmtId="0" fontId="0" fillId="3" borderId="4" xfId="0" applyFill="1" applyBorder="1" applyAlignment="1">
      <alignment horizontal="center"/>
    </xf>
    <xf numFmtId="0" fontId="0" fillId="3" borderId="8" xfId="0" applyFill="1" applyBorder="1" applyAlignment="1">
      <alignment horizontal="center"/>
    </xf>
    <xf numFmtId="0" fontId="0" fillId="3" borderId="5" xfId="0" applyFill="1" applyBorder="1" applyAlignment="1">
      <alignment horizontal="center"/>
    </xf>
    <xf numFmtId="0" fontId="0" fillId="4" borderId="4" xfId="0" applyFill="1" applyBorder="1" applyAlignment="1">
      <alignment horizontal="center"/>
    </xf>
    <xf numFmtId="0" fontId="0" fillId="4" borderId="4" xfId="0" applyFill="1" applyBorder="1"/>
    <xf numFmtId="0" fontId="0" fillId="4" borderId="5" xfId="0" applyFill="1" applyBorder="1" applyAlignment="1">
      <alignment horizontal="center"/>
    </xf>
    <xf numFmtId="0" fontId="0" fillId="5" borderId="10" xfId="0" applyFill="1" applyBorder="1"/>
    <xf numFmtId="0" fontId="4" fillId="0" borderId="9" xfId="0" applyFont="1" applyBorder="1"/>
    <xf numFmtId="2" fontId="0" fillId="5" borderId="10" xfId="0" applyNumberFormat="1" applyFill="1" applyBorder="1"/>
    <xf numFmtId="2" fontId="4" fillId="0" borderId="0" xfId="0" applyNumberFormat="1" applyFont="1"/>
    <xf numFmtId="0" fontId="4" fillId="0" borderId="10" xfId="0" applyFont="1" applyBorder="1"/>
    <xf numFmtId="0" fontId="3" fillId="0" borderId="10" xfId="0" applyFont="1" applyBorder="1"/>
    <xf numFmtId="0" fontId="5" fillId="0" borderId="10" xfId="1" applyFont="1" applyBorder="1"/>
    <xf numFmtId="11" fontId="0" fillId="6" borderId="1" xfId="0" applyNumberFormat="1" applyFill="1" applyBorder="1"/>
    <xf numFmtId="11" fontId="0" fillId="0" borderId="1" xfId="0" applyNumberFormat="1" applyBorder="1"/>
    <xf numFmtId="0" fontId="3" fillId="0" borderId="0" xfId="0" applyFont="1" applyAlignment="1">
      <alignment horizontal="left"/>
    </xf>
    <xf numFmtId="11" fontId="0" fillId="6" borderId="4" xfId="0" applyNumberFormat="1" applyFill="1" applyBorder="1"/>
    <xf numFmtId="11" fontId="0" fillId="0" borderId="4" xfId="0" applyNumberFormat="1" applyBorder="1"/>
    <xf numFmtId="11" fontId="0" fillId="0" borderId="0" xfId="0" applyNumberFormat="1"/>
    <xf numFmtId="164" fontId="5" fillId="0" borderId="0" xfId="1" applyNumberFormat="1" applyFont="1"/>
    <xf numFmtId="169" fontId="4" fillId="0" borderId="0" xfId="0" applyNumberFormat="1" applyFont="1"/>
    <xf numFmtId="11" fontId="0" fillId="3" borderId="4" xfId="0" applyNumberFormat="1" applyFill="1" applyBorder="1"/>
    <xf numFmtId="11" fontId="0" fillId="3" borderId="9" xfId="0" applyNumberFormat="1" applyFill="1" applyBorder="1"/>
    <xf numFmtId="171" fontId="4" fillId="0" borderId="0" xfId="0" applyNumberFormat="1" applyFont="1"/>
    <xf numFmtId="11" fontId="0" fillId="4" borderId="4" xfId="0" applyNumberFormat="1" applyFill="1" applyBorder="1"/>
    <xf numFmtId="0" fontId="12" fillId="0" borderId="0" xfId="0" applyFont="1"/>
    <xf numFmtId="11" fontId="13" fillId="0" borderId="0" xfId="0" applyNumberFormat="1" applyFont="1"/>
    <xf numFmtId="3" fontId="13" fillId="0" borderId="0" xfId="0" applyNumberFormat="1" applyFont="1"/>
    <xf numFmtId="0" fontId="13" fillId="0" borderId="0" xfId="0" applyFont="1"/>
    <xf numFmtId="4" fontId="13" fillId="0" borderId="0" xfId="0" applyNumberFormat="1" applyFont="1"/>
    <xf numFmtId="3" fontId="3" fillId="0" borderId="0" xfId="2" applyNumberFormat="1"/>
    <xf numFmtId="11" fontId="3" fillId="0" borderId="0" xfId="0" applyNumberFormat="1" applyFont="1"/>
    <xf numFmtId="0" fontId="0" fillId="0" borderId="1" xfId="0" applyBorder="1"/>
    <xf numFmtId="0" fontId="0" fillId="0" borderId="4" xfId="0" applyBorder="1"/>
    <xf numFmtId="164" fontId="4" fillId="7" borderId="3" xfId="0" applyNumberFormat="1" applyFont="1" applyFill="1" applyBorder="1"/>
    <xf numFmtId="164" fontId="4" fillId="7" borderId="7" xfId="0" applyNumberFormat="1" applyFont="1" applyFill="1" applyBorder="1"/>
    <xf numFmtId="172" fontId="4" fillId="0" borderId="10" xfId="0" applyNumberFormat="1" applyFont="1" applyBorder="1"/>
    <xf numFmtId="166" fontId="5" fillId="0" borderId="10" xfId="1" applyNumberFormat="1" applyFont="1" applyBorder="1"/>
    <xf numFmtId="0" fontId="4" fillId="0" borderId="11" xfId="0" applyFont="1" applyBorder="1"/>
    <xf numFmtId="0" fontId="4" fillId="0" borderId="12" xfId="0" applyFont="1" applyBorder="1"/>
    <xf numFmtId="170" fontId="3" fillId="0" borderId="13" xfId="0" applyNumberFormat="1" applyFont="1" applyBorder="1"/>
    <xf numFmtId="0" fontId="4" fillId="0" borderId="13" xfId="0" applyFont="1" applyBorder="1"/>
    <xf numFmtId="0" fontId="7" fillId="0" borderId="16" xfId="0" applyFont="1" applyBorder="1"/>
    <xf numFmtId="0" fontId="3" fillId="0" borderId="17" xfId="0" applyFont="1" applyBorder="1" applyAlignment="1">
      <alignment horizontal="center"/>
    </xf>
    <xf numFmtId="9" fontId="3" fillId="0" borderId="18" xfId="0" applyNumberFormat="1" applyFont="1" applyBorder="1" applyAlignment="1">
      <alignment horizontal="right"/>
    </xf>
    <xf numFmtId="0" fontId="2" fillId="0" borderId="16" xfId="0" applyFont="1" applyBorder="1" applyAlignment="1">
      <alignment horizontal="right"/>
    </xf>
    <xf numFmtId="0" fontId="15" fillId="0" borderId="16" xfId="0" applyFont="1" applyBorder="1" applyAlignment="1">
      <alignment horizontal="center"/>
    </xf>
    <xf numFmtId="0" fontId="3" fillId="0" borderId="18" xfId="0" applyFont="1" applyBorder="1" applyAlignment="1">
      <alignment horizontal="center"/>
    </xf>
    <xf numFmtId="0" fontId="9" fillId="0" borderId="19" xfId="0" applyFont="1" applyBorder="1"/>
    <xf numFmtId="0" fontId="9" fillId="0" borderId="16" xfId="0" applyFont="1" applyBorder="1"/>
    <xf numFmtId="0" fontId="9" fillId="0" borderId="15" xfId="0" applyFont="1" applyBorder="1"/>
    <xf numFmtId="164" fontId="4" fillId="0" borderId="16" xfId="0" applyNumberFormat="1" applyFont="1" applyBorder="1"/>
    <xf numFmtId="164" fontId="3" fillId="0" borderId="20" xfId="0" applyNumberFormat="1" applyFont="1" applyBorder="1"/>
    <xf numFmtId="164" fontId="3" fillId="0" borderId="15" xfId="0" applyNumberFormat="1" applyFont="1" applyBorder="1"/>
    <xf numFmtId="164" fontId="3" fillId="0" borderId="19" xfId="0" applyNumberFormat="1" applyFont="1" applyBorder="1"/>
    <xf numFmtId="0" fontId="3" fillId="2" borderId="16" xfId="0" applyFont="1" applyFill="1" applyBorder="1"/>
    <xf numFmtId="0" fontId="3" fillId="2" borderId="17" xfId="0" applyFont="1" applyFill="1" applyBorder="1"/>
    <xf numFmtId="1" fontId="3" fillId="2" borderId="18" xfId="0" applyNumberFormat="1" applyFont="1" applyFill="1" applyBorder="1"/>
    <xf numFmtId="0" fontId="6" fillId="0" borderId="16" xfId="0" applyFont="1" applyBorder="1"/>
    <xf numFmtId="0" fontId="9" fillId="0" borderId="18" xfId="0" applyFont="1" applyBorder="1"/>
    <xf numFmtId="11" fontId="9" fillId="0" borderId="15" xfId="0" applyNumberFormat="1" applyFont="1" applyBorder="1"/>
    <xf numFmtId="164" fontId="3" fillId="0" borderId="16" xfId="0" applyNumberFormat="1" applyFont="1" applyBorder="1"/>
    <xf numFmtId="3" fontId="3" fillId="0" borderId="15" xfId="0" applyNumberFormat="1" applyFont="1" applyBorder="1"/>
    <xf numFmtId="167" fontId="3" fillId="0" borderId="18" xfId="0" applyNumberFormat="1" applyFont="1" applyBorder="1"/>
    <xf numFmtId="0" fontId="3" fillId="2" borderId="18" xfId="0" applyFont="1" applyFill="1" applyBorder="1"/>
    <xf numFmtId="0" fontId="9" fillId="0" borderId="15" xfId="0" applyFont="1" applyBorder="1" applyAlignment="1">
      <alignment horizontal="left"/>
    </xf>
    <xf numFmtId="0" fontId="9" fillId="0" borderId="18" xfId="0" applyFont="1" applyBorder="1" applyAlignment="1">
      <alignment horizontal="left"/>
    </xf>
    <xf numFmtId="11" fontId="9" fillId="0" borderId="18" xfId="0" applyNumberFormat="1" applyFont="1" applyBorder="1"/>
    <xf numFmtId="0" fontId="3" fillId="0" borderId="15" xfId="0" applyFont="1" applyBorder="1"/>
    <xf numFmtId="3" fontId="2" fillId="7" borderId="18" xfId="0" applyNumberFormat="1" applyFont="1" applyFill="1" applyBorder="1"/>
    <xf numFmtId="164" fontId="3" fillId="7" borderId="15" xfId="0" applyNumberFormat="1" applyFont="1" applyFill="1" applyBorder="1"/>
    <xf numFmtId="168" fontId="3" fillId="7" borderId="21" xfId="0" applyNumberFormat="1" applyFont="1" applyFill="1" applyBorder="1"/>
    <xf numFmtId="170" fontId="3" fillId="0" borderId="15" xfId="0" applyNumberFormat="1" applyFont="1" applyBorder="1"/>
    <xf numFmtId="3" fontId="2" fillId="7" borderId="14" xfId="0" applyNumberFormat="1" applyFont="1" applyFill="1" applyBorder="1"/>
    <xf numFmtId="3" fontId="2" fillId="7" borderId="15" xfId="0" applyNumberFormat="1" applyFont="1" applyFill="1" applyBorder="1"/>
    <xf numFmtId="0" fontId="4" fillId="2" borderId="18" xfId="0" applyFont="1" applyFill="1" applyBorder="1"/>
    <xf numFmtId="0" fontId="4" fillId="2" borderId="19" xfId="0" applyFont="1" applyFill="1" applyBorder="1"/>
    <xf numFmtId="0" fontId="4" fillId="0" borderId="16" xfId="0" applyFont="1" applyBorder="1"/>
    <xf numFmtId="0" fontId="7" fillId="0" borderId="0" xfId="0" applyFont="1"/>
    <xf numFmtId="0" fontId="2" fillId="0" borderId="17" xfId="0" applyFont="1" applyBorder="1" applyAlignment="1">
      <alignment horizontal="right"/>
    </xf>
    <xf numFmtId="11" fontId="14" fillId="6" borderId="10" xfId="0" applyNumberFormat="1" applyFont="1" applyFill="1" applyBorder="1"/>
    <xf numFmtId="3" fontId="14" fillId="6" borderId="10" xfId="0" applyNumberFormat="1" applyFont="1" applyFill="1" applyBorder="1"/>
    <xf numFmtId="0" fontId="14" fillId="6" borderId="10" xfId="0" applyFont="1" applyFill="1" applyBorder="1"/>
    <xf numFmtId="11" fontId="0" fillId="6" borderId="10" xfId="0" applyNumberFormat="1" applyFill="1" applyBorder="1"/>
    <xf numFmtId="3" fontId="0" fillId="6" borderId="10" xfId="0" applyNumberFormat="1" applyFill="1" applyBorder="1"/>
    <xf numFmtId="0" fontId="0" fillId="6" borderId="10" xfId="0" applyFill="1" applyBorder="1"/>
    <xf numFmtId="2" fontId="4" fillId="0" borderId="10" xfId="0" applyNumberFormat="1" applyFont="1" applyBorder="1"/>
    <xf numFmtId="11" fontId="4" fillId="0" borderId="10" xfId="0" applyNumberFormat="1" applyFont="1" applyBorder="1"/>
    <xf numFmtId="166" fontId="4" fillId="0" borderId="10" xfId="0" applyNumberFormat="1" applyFont="1" applyBorder="1"/>
    <xf numFmtId="0" fontId="6" fillId="0" borderId="0" xfId="0" applyFont="1"/>
    <xf numFmtId="0" fontId="2" fillId="0" borderId="10" xfId="0" applyFont="1" applyBorder="1"/>
    <xf numFmtId="166" fontId="7" fillId="0" borderId="10" xfId="1" applyNumberFormat="1" applyFont="1" applyBorder="1"/>
    <xf numFmtId="172" fontId="12" fillId="0" borderId="10" xfId="0" applyNumberFormat="1" applyFont="1" applyBorder="1"/>
    <xf numFmtId="172" fontId="3" fillId="7" borderId="10" xfId="0" applyNumberFormat="1" applyFont="1" applyFill="1" applyBorder="1"/>
    <xf numFmtId="0" fontId="0" fillId="6" borderId="0" xfId="0" applyFill="1" applyAlignment="1">
      <alignment horizontal="center" vertical="center"/>
    </xf>
  </cellXfs>
  <cellStyles count="3">
    <cellStyle name="Normal" xfId="0" builtinId="0"/>
    <cellStyle name="Normal 8" xfId="1" xr:uid="{00000000-0005-0000-0000-000001000000}"/>
    <cellStyle name="Normal_Template VECD Cyclic Analysis - Amp Sweep - Updated" xfId="2" xr:uid="{00000000-0005-0000-0000-00000200000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US"/>
              <a:t>Amplitude Sweep</a:t>
            </a:r>
          </a:p>
        </c:rich>
      </c:tx>
      <c:layout>
        <c:manualLayout>
          <c:xMode val="edge"/>
          <c:yMode val="edge"/>
          <c:x val="0.38830587398341121"/>
          <c:y val="0"/>
        </c:manualLayout>
      </c:layout>
      <c:overlay val="0"/>
      <c:spPr>
        <a:noFill/>
        <a:ln w="25400">
          <a:noFill/>
        </a:ln>
      </c:spPr>
    </c:title>
    <c:autoTitleDeleted val="0"/>
    <c:plotArea>
      <c:layout>
        <c:manualLayout>
          <c:layoutTarget val="inner"/>
          <c:xMode val="edge"/>
          <c:yMode val="edge"/>
          <c:x val="0.134823849712156"/>
          <c:y val="0.155058593027984"/>
          <c:w val="0.72848948374761002"/>
          <c:h val="0.61663145710796197"/>
        </c:manualLayout>
      </c:layout>
      <c:scatterChart>
        <c:scatterStyle val="lineMarker"/>
        <c:varyColors val="0"/>
        <c:ser>
          <c:idx val="0"/>
          <c:order val="0"/>
          <c:tx>
            <c:v>1</c:v>
          </c:tx>
          <c:spPr>
            <a:ln>
              <a:solidFill>
                <a:schemeClr val="tx1"/>
              </a:solidFill>
            </a:ln>
          </c:spPr>
          <c:marker>
            <c:symbol val="none"/>
          </c:marker>
          <c:xVal>
            <c:numRef>
              <c:f>VECD!$O$4:$O$313</c:f>
              <c:numCache>
                <c:formatCode>General</c:formatCode>
                <c:ptCount val="310"/>
                <c:pt idx="0">
                  <c:v>9.4508999999999999E-3</c:v>
                </c:pt>
                <c:pt idx="1">
                  <c:v>9.9726099999999998E-2</c:v>
                </c:pt>
                <c:pt idx="2">
                  <c:v>9.9513400000000002E-2</c:v>
                </c:pt>
                <c:pt idx="3">
                  <c:v>9.9663399999999999E-2</c:v>
                </c:pt>
                <c:pt idx="4">
                  <c:v>9.9631200000000003E-2</c:v>
                </c:pt>
                <c:pt idx="5">
                  <c:v>9.9504200000000001E-2</c:v>
                </c:pt>
                <c:pt idx="6">
                  <c:v>9.9632899999999996E-2</c:v>
                </c:pt>
                <c:pt idx="7">
                  <c:v>9.9687200000000004E-2</c:v>
                </c:pt>
                <c:pt idx="8">
                  <c:v>9.9529800000000002E-2</c:v>
                </c:pt>
                <c:pt idx="9">
                  <c:v>9.9569299999999999E-2</c:v>
                </c:pt>
                <c:pt idx="10">
                  <c:v>0.99051999999999996</c:v>
                </c:pt>
                <c:pt idx="11">
                  <c:v>0.99674499999999999</c:v>
                </c:pt>
                <c:pt idx="12">
                  <c:v>0.99572899999999998</c:v>
                </c:pt>
                <c:pt idx="13">
                  <c:v>0.99696600000000002</c:v>
                </c:pt>
                <c:pt idx="14">
                  <c:v>0.997448</c:v>
                </c:pt>
                <c:pt idx="15">
                  <c:v>0.99565499999999996</c:v>
                </c:pt>
                <c:pt idx="16">
                  <c:v>0.99593900000000002</c:v>
                </c:pt>
                <c:pt idx="17">
                  <c:v>0.997641</c:v>
                </c:pt>
                <c:pt idx="18">
                  <c:v>0.99652700000000005</c:v>
                </c:pt>
                <c:pt idx="19">
                  <c:v>0.99560700000000002</c:v>
                </c:pt>
                <c:pt idx="20">
                  <c:v>1.993058</c:v>
                </c:pt>
                <c:pt idx="21">
                  <c:v>1.9987600000000001</c:v>
                </c:pt>
                <c:pt idx="22">
                  <c:v>1.99668</c:v>
                </c:pt>
                <c:pt idx="23">
                  <c:v>1.9958499999999999</c:v>
                </c:pt>
                <c:pt idx="24">
                  <c:v>1.9968399999999999</c:v>
                </c:pt>
                <c:pt idx="25">
                  <c:v>1.9948399999999999</c:v>
                </c:pt>
                <c:pt idx="26">
                  <c:v>1.9940599999999999</c:v>
                </c:pt>
                <c:pt idx="27">
                  <c:v>1.99553</c:v>
                </c:pt>
                <c:pt idx="28">
                  <c:v>1.9943</c:v>
                </c:pt>
                <c:pt idx="29">
                  <c:v>1.9940199999999999</c:v>
                </c:pt>
                <c:pt idx="30">
                  <c:v>3.0482589999999998</c:v>
                </c:pt>
                <c:pt idx="31">
                  <c:v>3.00407</c:v>
                </c:pt>
                <c:pt idx="32">
                  <c:v>3.004</c:v>
                </c:pt>
                <c:pt idx="33">
                  <c:v>2.9977100000000001</c:v>
                </c:pt>
                <c:pt idx="34">
                  <c:v>2.9946000000000002</c:v>
                </c:pt>
                <c:pt idx="35">
                  <c:v>2.9967000000000001</c:v>
                </c:pt>
                <c:pt idx="36">
                  <c:v>2.9961600000000002</c:v>
                </c:pt>
                <c:pt idx="37">
                  <c:v>2.9940699999999998</c:v>
                </c:pt>
                <c:pt idx="38">
                  <c:v>2.99458</c:v>
                </c:pt>
                <c:pt idx="39">
                  <c:v>2.9957400000000001</c:v>
                </c:pt>
                <c:pt idx="40">
                  <c:v>4.0375899999999998</c:v>
                </c:pt>
                <c:pt idx="41">
                  <c:v>4.0333899999999998</c:v>
                </c:pt>
                <c:pt idx="42">
                  <c:v>4.0060200000000004</c:v>
                </c:pt>
                <c:pt idx="43">
                  <c:v>4.0022599999999997</c:v>
                </c:pt>
                <c:pt idx="44">
                  <c:v>4.0020499999999997</c:v>
                </c:pt>
                <c:pt idx="45">
                  <c:v>3.99715</c:v>
                </c:pt>
                <c:pt idx="46">
                  <c:v>3.99539</c:v>
                </c:pt>
                <c:pt idx="47">
                  <c:v>3.9978799999999999</c:v>
                </c:pt>
                <c:pt idx="48">
                  <c:v>3.9961099999999998</c:v>
                </c:pt>
                <c:pt idx="49">
                  <c:v>3.9934599999999998</c:v>
                </c:pt>
                <c:pt idx="50">
                  <c:v>5.0809899999999999</c:v>
                </c:pt>
                <c:pt idx="51">
                  <c:v>5.0726199999999997</c:v>
                </c:pt>
                <c:pt idx="52">
                  <c:v>5.0129999999999999</c:v>
                </c:pt>
                <c:pt idx="53">
                  <c:v>5.0117099999999999</c:v>
                </c:pt>
                <c:pt idx="54">
                  <c:v>5.0018399999999996</c:v>
                </c:pt>
                <c:pt idx="55">
                  <c:v>4.9981200000000001</c:v>
                </c:pt>
                <c:pt idx="56">
                  <c:v>5.0023</c:v>
                </c:pt>
                <c:pt idx="57">
                  <c:v>4.9996799999999997</c:v>
                </c:pt>
                <c:pt idx="58">
                  <c:v>4.99322</c:v>
                </c:pt>
                <c:pt idx="59">
                  <c:v>4.9981400000000002</c:v>
                </c:pt>
                <c:pt idx="60">
                  <c:v>6.0364599999999999</c:v>
                </c:pt>
                <c:pt idx="61">
                  <c:v>6.1038300000000003</c:v>
                </c:pt>
                <c:pt idx="62">
                  <c:v>6.0233299999999996</c:v>
                </c:pt>
                <c:pt idx="63">
                  <c:v>6.0097199999999997</c:v>
                </c:pt>
                <c:pt idx="64">
                  <c:v>6.0070899999999998</c:v>
                </c:pt>
                <c:pt idx="65">
                  <c:v>6.0019799999999996</c:v>
                </c:pt>
                <c:pt idx="66">
                  <c:v>6.0018799999999999</c:v>
                </c:pt>
                <c:pt idx="67">
                  <c:v>6.0023400000000002</c:v>
                </c:pt>
                <c:pt idx="68">
                  <c:v>6.0013500000000004</c:v>
                </c:pt>
                <c:pt idx="69">
                  <c:v>5.9981400000000002</c:v>
                </c:pt>
                <c:pt idx="70">
                  <c:v>7.0342500000000001</c:v>
                </c:pt>
                <c:pt idx="71">
                  <c:v>7.1367599999999998</c:v>
                </c:pt>
                <c:pt idx="72">
                  <c:v>7.02963</c:v>
                </c:pt>
                <c:pt idx="73">
                  <c:v>7.0173800000000002</c:v>
                </c:pt>
                <c:pt idx="74">
                  <c:v>7.00481</c:v>
                </c:pt>
                <c:pt idx="75">
                  <c:v>7.0049799999999998</c:v>
                </c:pt>
                <c:pt idx="76">
                  <c:v>7.0108300000000003</c:v>
                </c:pt>
                <c:pt idx="77">
                  <c:v>7.0029399999999997</c:v>
                </c:pt>
                <c:pt idx="78">
                  <c:v>6.99885</c:v>
                </c:pt>
                <c:pt idx="79">
                  <c:v>7.0021000000000004</c:v>
                </c:pt>
                <c:pt idx="80">
                  <c:v>8.4831400000000006</c:v>
                </c:pt>
                <c:pt idx="81">
                  <c:v>8.1956399999999991</c:v>
                </c:pt>
                <c:pt idx="82">
                  <c:v>8.0372500000000002</c:v>
                </c:pt>
                <c:pt idx="83">
                  <c:v>8.01281</c:v>
                </c:pt>
                <c:pt idx="84">
                  <c:v>8.0186799999999998</c:v>
                </c:pt>
                <c:pt idx="85">
                  <c:v>8.0148899999999994</c:v>
                </c:pt>
                <c:pt idx="86">
                  <c:v>8.0055599999999991</c:v>
                </c:pt>
                <c:pt idx="87">
                  <c:v>8.0035500000000006</c:v>
                </c:pt>
                <c:pt idx="88">
                  <c:v>8.0104399999999991</c:v>
                </c:pt>
                <c:pt idx="89">
                  <c:v>8.0050699999999999</c:v>
                </c:pt>
                <c:pt idx="90">
                  <c:v>9.3227799999999998</c:v>
                </c:pt>
                <c:pt idx="91">
                  <c:v>9.1890400000000003</c:v>
                </c:pt>
                <c:pt idx="92">
                  <c:v>9.0394299999999994</c:v>
                </c:pt>
                <c:pt idx="93">
                  <c:v>9.0316500000000008</c:v>
                </c:pt>
                <c:pt idx="94">
                  <c:v>9.0152099999999997</c:v>
                </c:pt>
                <c:pt idx="95">
                  <c:v>9.0112900000000007</c:v>
                </c:pt>
                <c:pt idx="96">
                  <c:v>9.0148600000000005</c:v>
                </c:pt>
                <c:pt idx="97">
                  <c:v>9.0109300000000001</c:v>
                </c:pt>
                <c:pt idx="98">
                  <c:v>9.0031999999999996</c:v>
                </c:pt>
                <c:pt idx="99">
                  <c:v>9.0117600000000007</c:v>
                </c:pt>
                <c:pt idx="100">
                  <c:v>10.36659</c:v>
                </c:pt>
                <c:pt idx="101">
                  <c:v>10.2791</c:v>
                </c:pt>
                <c:pt idx="102">
                  <c:v>10.053599999999999</c:v>
                </c:pt>
                <c:pt idx="103">
                  <c:v>10.036</c:v>
                </c:pt>
                <c:pt idx="104">
                  <c:v>10.018599999999999</c:v>
                </c:pt>
                <c:pt idx="105">
                  <c:v>10.019</c:v>
                </c:pt>
                <c:pt idx="106">
                  <c:v>10.0182</c:v>
                </c:pt>
                <c:pt idx="107">
                  <c:v>10.011799999999999</c:v>
                </c:pt>
                <c:pt idx="108">
                  <c:v>10.013</c:v>
                </c:pt>
                <c:pt idx="109">
                  <c:v>10.0129</c:v>
                </c:pt>
                <c:pt idx="110">
                  <c:v>11.62007</c:v>
                </c:pt>
                <c:pt idx="111">
                  <c:v>11.199199999999999</c:v>
                </c:pt>
                <c:pt idx="112">
                  <c:v>11.055099999999999</c:v>
                </c:pt>
                <c:pt idx="113">
                  <c:v>11.029199999999999</c:v>
                </c:pt>
                <c:pt idx="114">
                  <c:v>11.0229</c:v>
                </c:pt>
                <c:pt idx="115">
                  <c:v>11.021599999999999</c:v>
                </c:pt>
                <c:pt idx="116">
                  <c:v>11.0205</c:v>
                </c:pt>
                <c:pt idx="117">
                  <c:v>11.016400000000001</c:v>
                </c:pt>
                <c:pt idx="118">
                  <c:v>11.013</c:v>
                </c:pt>
                <c:pt idx="119">
                  <c:v>11.017300000000001</c:v>
                </c:pt>
                <c:pt idx="120">
                  <c:v>12.38888</c:v>
                </c:pt>
                <c:pt idx="121">
                  <c:v>12.1991</c:v>
                </c:pt>
                <c:pt idx="122">
                  <c:v>12.052099999999999</c:v>
                </c:pt>
                <c:pt idx="123">
                  <c:v>12.038399999999999</c:v>
                </c:pt>
                <c:pt idx="124">
                  <c:v>12.027799999999999</c:v>
                </c:pt>
                <c:pt idx="125">
                  <c:v>12.018000000000001</c:v>
                </c:pt>
                <c:pt idx="126">
                  <c:v>12.0273</c:v>
                </c:pt>
                <c:pt idx="127">
                  <c:v>12.020200000000001</c:v>
                </c:pt>
                <c:pt idx="128">
                  <c:v>12.013299999999999</c:v>
                </c:pt>
                <c:pt idx="129">
                  <c:v>12.018000000000001</c:v>
                </c:pt>
                <c:pt idx="130">
                  <c:v>13.436450000000001</c:v>
                </c:pt>
                <c:pt idx="131">
                  <c:v>13.3459</c:v>
                </c:pt>
                <c:pt idx="132">
                  <c:v>13.072800000000001</c:v>
                </c:pt>
                <c:pt idx="133">
                  <c:v>13.0467</c:v>
                </c:pt>
                <c:pt idx="134">
                  <c:v>13.039199999999999</c:v>
                </c:pt>
                <c:pt idx="135">
                  <c:v>13.0229</c:v>
                </c:pt>
                <c:pt idx="136">
                  <c:v>13.0227</c:v>
                </c:pt>
                <c:pt idx="137">
                  <c:v>13.0237</c:v>
                </c:pt>
                <c:pt idx="138">
                  <c:v>13.0198</c:v>
                </c:pt>
                <c:pt idx="139">
                  <c:v>13.0154</c:v>
                </c:pt>
                <c:pt idx="140">
                  <c:v>14.212149999999999</c:v>
                </c:pt>
                <c:pt idx="141">
                  <c:v>14.263500000000001</c:v>
                </c:pt>
                <c:pt idx="142">
                  <c:v>14.0746</c:v>
                </c:pt>
                <c:pt idx="143">
                  <c:v>14.041499999999999</c:v>
                </c:pt>
                <c:pt idx="144">
                  <c:v>14.035500000000001</c:v>
                </c:pt>
                <c:pt idx="145">
                  <c:v>14.042</c:v>
                </c:pt>
                <c:pt idx="146">
                  <c:v>14.029199999999999</c:v>
                </c:pt>
                <c:pt idx="147">
                  <c:v>14.0227</c:v>
                </c:pt>
                <c:pt idx="148">
                  <c:v>14.026999999999999</c:v>
                </c:pt>
                <c:pt idx="149">
                  <c:v>14.0222</c:v>
                </c:pt>
                <c:pt idx="150">
                  <c:v>15.570539999999999</c:v>
                </c:pt>
                <c:pt idx="151">
                  <c:v>15.430099999999999</c:v>
                </c:pt>
                <c:pt idx="152">
                  <c:v>15.0946</c:v>
                </c:pt>
                <c:pt idx="153">
                  <c:v>15.0623</c:v>
                </c:pt>
                <c:pt idx="154">
                  <c:v>15.0524</c:v>
                </c:pt>
                <c:pt idx="155">
                  <c:v>15.0388</c:v>
                </c:pt>
                <c:pt idx="156">
                  <c:v>15.033899999999999</c:v>
                </c:pt>
                <c:pt idx="157">
                  <c:v>15.0281</c:v>
                </c:pt>
                <c:pt idx="158">
                  <c:v>15.029199999999999</c:v>
                </c:pt>
                <c:pt idx="159">
                  <c:v>15.023899999999999</c:v>
                </c:pt>
                <c:pt idx="160">
                  <c:v>16.525269999999999</c:v>
                </c:pt>
                <c:pt idx="161">
                  <c:v>16.4345</c:v>
                </c:pt>
                <c:pt idx="162">
                  <c:v>16.0976</c:v>
                </c:pt>
                <c:pt idx="163">
                  <c:v>16.056100000000001</c:v>
                </c:pt>
                <c:pt idx="164">
                  <c:v>16.049099999999999</c:v>
                </c:pt>
                <c:pt idx="165">
                  <c:v>16.048999999999999</c:v>
                </c:pt>
                <c:pt idx="166">
                  <c:v>16.047699999999999</c:v>
                </c:pt>
                <c:pt idx="167">
                  <c:v>16.0291</c:v>
                </c:pt>
                <c:pt idx="168">
                  <c:v>16.0304</c:v>
                </c:pt>
                <c:pt idx="169">
                  <c:v>16.035799999999998</c:v>
                </c:pt>
                <c:pt idx="170">
                  <c:v>17.73404</c:v>
                </c:pt>
                <c:pt idx="171">
                  <c:v>17.5487</c:v>
                </c:pt>
                <c:pt idx="172">
                  <c:v>17.120999999999999</c:v>
                </c:pt>
                <c:pt idx="173">
                  <c:v>17.083500000000001</c:v>
                </c:pt>
                <c:pt idx="174">
                  <c:v>17.0581</c:v>
                </c:pt>
                <c:pt idx="175">
                  <c:v>17.050799999999999</c:v>
                </c:pt>
                <c:pt idx="176">
                  <c:v>17.040700000000001</c:v>
                </c:pt>
                <c:pt idx="177">
                  <c:v>17.034099999999999</c:v>
                </c:pt>
                <c:pt idx="178">
                  <c:v>17.029599999999999</c:v>
                </c:pt>
                <c:pt idx="179">
                  <c:v>17.038699999999999</c:v>
                </c:pt>
                <c:pt idx="180">
                  <c:v>18.576419999999999</c:v>
                </c:pt>
                <c:pt idx="181">
                  <c:v>18.490100000000002</c:v>
                </c:pt>
                <c:pt idx="182">
                  <c:v>18.139500000000002</c:v>
                </c:pt>
                <c:pt idx="183">
                  <c:v>18.068899999999999</c:v>
                </c:pt>
                <c:pt idx="184">
                  <c:v>18.0594</c:v>
                </c:pt>
                <c:pt idx="185">
                  <c:v>18.058900000000001</c:v>
                </c:pt>
                <c:pt idx="186">
                  <c:v>18.046199999999999</c:v>
                </c:pt>
                <c:pt idx="187">
                  <c:v>18.031500000000001</c:v>
                </c:pt>
                <c:pt idx="188">
                  <c:v>18.0532</c:v>
                </c:pt>
                <c:pt idx="189">
                  <c:v>18.043099999999999</c:v>
                </c:pt>
                <c:pt idx="190">
                  <c:v>19.721109999999999</c:v>
                </c:pt>
                <c:pt idx="191">
                  <c:v>19.5441</c:v>
                </c:pt>
                <c:pt idx="192">
                  <c:v>19.1264</c:v>
                </c:pt>
                <c:pt idx="193">
                  <c:v>19.080500000000001</c:v>
                </c:pt>
                <c:pt idx="194">
                  <c:v>19.087499999999999</c:v>
                </c:pt>
                <c:pt idx="195">
                  <c:v>19.0594</c:v>
                </c:pt>
                <c:pt idx="196">
                  <c:v>19.037400000000002</c:v>
                </c:pt>
                <c:pt idx="197">
                  <c:v>19.042100000000001</c:v>
                </c:pt>
                <c:pt idx="198">
                  <c:v>19.0518</c:v>
                </c:pt>
                <c:pt idx="199">
                  <c:v>19.029399999999999</c:v>
                </c:pt>
                <c:pt idx="200">
                  <c:v>20.69314</c:v>
                </c:pt>
                <c:pt idx="201">
                  <c:v>20.518699999999999</c:v>
                </c:pt>
                <c:pt idx="202">
                  <c:v>20.146100000000001</c:v>
                </c:pt>
                <c:pt idx="203">
                  <c:v>20.101199999999999</c:v>
                </c:pt>
                <c:pt idx="204">
                  <c:v>20.0625</c:v>
                </c:pt>
                <c:pt idx="205">
                  <c:v>20.057400000000001</c:v>
                </c:pt>
                <c:pt idx="206">
                  <c:v>20.051500000000001</c:v>
                </c:pt>
                <c:pt idx="207">
                  <c:v>20.040500000000002</c:v>
                </c:pt>
                <c:pt idx="208">
                  <c:v>20.054099999999998</c:v>
                </c:pt>
                <c:pt idx="209">
                  <c:v>20.036300000000001</c:v>
                </c:pt>
                <c:pt idx="210">
                  <c:v>21.629200000000001</c:v>
                </c:pt>
                <c:pt idx="211">
                  <c:v>21.511600000000001</c:v>
                </c:pt>
                <c:pt idx="212">
                  <c:v>21.1403</c:v>
                </c:pt>
                <c:pt idx="213">
                  <c:v>21.098700000000001</c:v>
                </c:pt>
                <c:pt idx="214">
                  <c:v>21.069800000000001</c:v>
                </c:pt>
                <c:pt idx="215">
                  <c:v>21.080500000000001</c:v>
                </c:pt>
                <c:pt idx="216">
                  <c:v>21.056899999999999</c:v>
                </c:pt>
                <c:pt idx="217">
                  <c:v>21.059699999999999</c:v>
                </c:pt>
                <c:pt idx="218">
                  <c:v>21.071100000000001</c:v>
                </c:pt>
                <c:pt idx="219">
                  <c:v>21.0517</c:v>
                </c:pt>
                <c:pt idx="220">
                  <c:v>22.838080000000001</c:v>
                </c:pt>
                <c:pt idx="221">
                  <c:v>22.506900000000002</c:v>
                </c:pt>
                <c:pt idx="222">
                  <c:v>22.1418</c:v>
                </c:pt>
                <c:pt idx="223">
                  <c:v>22.117699999999999</c:v>
                </c:pt>
                <c:pt idx="224">
                  <c:v>22.0991</c:v>
                </c:pt>
                <c:pt idx="225">
                  <c:v>22.070399999999999</c:v>
                </c:pt>
                <c:pt idx="226">
                  <c:v>22.055900000000001</c:v>
                </c:pt>
                <c:pt idx="227">
                  <c:v>22.040900000000001</c:v>
                </c:pt>
                <c:pt idx="228">
                  <c:v>22.054099999999998</c:v>
                </c:pt>
                <c:pt idx="229">
                  <c:v>22.058900000000001</c:v>
                </c:pt>
                <c:pt idx="230">
                  <c:v>23.664239999999999</c:v>
                </c:pt>
                <c:pt idx="231">
                  <c:v>23.534500000000001</c:v>
                </c:pt>
                <c:pt idx="232">
                  <c:v>23.172499999999999</c:v>
                </c:pt>
                <c:pt idx="233">
                  <c:v>23.0991</c:v>
                </c:pt>
                <c:pt idx="234">
                  <c:v>23.1143</c:v>
                </c:pt>
                <c:pt idx="235">
                  <c:v>23.088200000000001</c:v>
                </c:pt>
                <c:pt idx="236">
                  <c:v>23.0761</c:v>
                </c:pt>
                <c:pt idx="237">
                  <c:v>23.051600000000001</c:v>
                </c:pt>
                <c:pt idx="238">
                  <c:v>23.081800000000001</c:v>
                </c:pt>
                <c:pt idx="239">
                  <c:v>23.076499999999999</c:v>
                </c:pt>
                <c:pt idx="240">
                  <c:v>24.751259999999998</c:v>
                </c:pt>
                <c:pt idx="241">
                  <c:v>24.482199999999999</c:v>
                </c:pt>
                <c:pt idx="242">
                  <c:v>24.184200000000001</c:v>
                </c:pt>
                <c:pt idx="243">
                  <c:v>24.109300000000001</c:v>
                </c:pt>
                <c:pt idx="244">
                  <c:v>24.0366</c:v>
                </c:pt>
                <c:pt idx="245">
                  <c:v>24.120100000000001</c:v>
                </c:pt>
                <c:pt idx="246">
                  <c:v>24.0532</c:v>
                </c:pt>
                <c:pt idx="247">
                  <c:v>24.048400000000001</c:v>
                </c:pt>
                <c:pt idx="248">
                  <c:v>24.072199999999999</c:v>
                </c:pt>
                <c:pt idx="249">
                  <c:v>24.056100000000001</c:v>
                </c:pt>
                <c:pt idx="250">
                  <c:v>25.736699999999999</c:v>
                </c:pt>
                <c:pt idx="251">
                  <c:v>25.662199999999999</c:v>
                </c:pt>
                <c:pt idx="252">
                  <c:v>25.187999999999999</c:v>
                </c:pt>
                <c:pt idx="253">
                  <c:v>25.071400000000001</c:v>
                </c:pt>
                <c:pt idx="254">
                  <c:v>25.059799999999999</c:v>
                </c:pt>
                <c:pt idx="255">
                  <c:v>25.075199999999999</c:v>
                </c:pt>
                <c:pt idx="256">
                  <c:v>25.050699999999999</c:v>
                </c:pt>
                <c:pt idx="257">
                  <c:v>25.0778</c:v>
                </c:pt>
                <c:pt idx="258">
                  <c:v>25.063600000000001</c:v>
                </c:pt>
                <c:pt idx="259">
                  <c:v>25.0794</c:v>
                </c:pt>
                <c:pt idx="260">
                  <c:v>26.6342</c:v>
                </c:pt>
                <c:pt idx="261">
                  <c:v>26.768999999999998</c:v>
                </c:pt>
                <c:pt idx="262">
                  <c:v>26.147300000000001</c:v>
                </c:pt>
                <c:pt idx="263">
                  <c:v>26.109400000000001</c:v>
                </c:pt>
                <c:pt idx="264">
                  <c:v>26.081800000000001</c:v>
                </c:pt>
                <c:pt idx="265">
                  <c:v>26.0777</c:v>
                </c:pt>
                <c:pt idx="266">
                  <c:v>26.082899999999999</c:v>
                </c:pt>
                <c:pt idx="267">
                  <c:v>26.070799999999998</c:v>
                </c:pt>
                <c:pt idx="268">
                  <c:v>26.060600000000001</c:v>
                </c:pt>
                <c:pt idx="269">
                  <c:v>26.0611</c:v>
                </c:pt>
                <c:pt idx="270">
                  <c:v>27.8812</c:v>
                </c:pt>
                <c:pt idx="271">
                  <c:v>27.729399999999998</c:v>
                </c:pt>
                <c:pt idx="272">
                  <c:v>27.141300000000001</c:v>
                </c:pt>
                <c:pt idx="273">
                  <c:v>27.101299999999998</c:v>
                </c:pt>
                <c:pt idx="274">
                  <c:v>27.089200000000002</c:v>
                </c:pt>
                <c:pt idx="275">
                  <c:v>27.069400000000002</c:v>
                </c:pt>
                <c:pt idx="276">
                  <c:v>27.019500000000001</c:v>
                </c:pt>
                <c:pt idx="277">
                  <c:v>27.093299999999999</c:v>
                </c:pt>
                <c:pt idx="278">
                  <c:v>27.087800000000001</c:v>
                </c:pt>
                <c:pt idx="279">
                  <c:v>27.067399999999999</c:v>
                </c:pt>
                <c:pt idx="280">
                  <c:v>28.817</c:v>
                </c:pt>
                <c:pt idx="281">
                  <c:v>28.714600000000001</c:v>
                </c:pt>
                <c:pt idx="282">
                  <c:v>28.1404</c:v>
                </c:pt>
                <c:pt idx="283">
                  <c:v>28.1447</c:v>
                </c:pt>
                <c:pt idx="284">
                  <c:v>28.0794</c:v>
                </c:pt>
                <c:pt idx="285">
                  <c:v>28.106300000000001</c:v>
                </c:pt>
                <c:pt idx="286">
                  <c:v>28.079799999999999</c:v>
                </c:pt>
                <c:pt idx="287">
                  <c:v>28.017900000000001</c:v>
                </c:pt>
                <c:pt idx="288">
                  <c:v>28.070699999999999</c:v>
                </c:pt>
                <c:pt idx="289">
                  <c:v>28.158999999999999</c:v>
                </c:pt>
                <c:pt idx="290">
                  <c:v>29.564399999999999</c:v>
                </c:pt>
                <c:pt idx="291">
                  <c:v>29.4771</c:v>
                </c:pt>
                <c:pt idx="292">
                  <c:v>29.1858</c:v>
                </c:pt>
                <c:pt idx="293">
                  <c:v>29.132300000000001</c:v>
                </c:pt>
                <c:pt idx="294">
                  <c:v>29.0824</c:v>
                </c:pt>
                <c:pt idx="295">
                  <c:v>29.1982</c:v>
                </c:pt>
                <c:pt idx="296">
                  <c:v>29.095600000000001</c:v>
                </c:pt>
                <c:pt idx="297">
                  <c:v>29.0732</c:v>
                </c:pt>
                <c:pt idx="298">
                  <c:v>28.988299999999999</c:v>
                </c:pt>
                <c:pt idx="299">
                  <c:v>29.130400000000002</c:v>
                </c:pt>
                <c:pt idx="300">
                  <c:v>30.738900000000001</c:v>
                </c:pt>
                <c:pt idx="301">
                  <c:v>30.677600000000002</c:v>
                </c:pt>
                <c:pt idx="302">
                  <c:v>30.0947</c:v>
                </c:pt>
                <c:pt idx="303">
                  <c:v>30.038900000000002</c:v>
                </c:pt>
                <c:pt idx="304">
                  <c:v>30.108499999999999</c:v>
                </c:pt>
                <c:pt idx="305">
                  <c:v>30.087</c:v>
                </c:pt>
                <c:pt idx="306">
                  <c:v>30.039200000000001</c:v>
                </c:pt>
                <c:pt idx="307">
                  <c:v>30.138400000000001</c:v>
                </c:pt>
                <c:pt idx="308">
                  <c:v>30.074300000000001</c:v>
                </c:pt>
                <c:pt idx="309">
                  <c:v>30.0989</c:v>
                </c:pt>
              </c:numCache>
            </c:numRef>
          </c:xVal>
          <c:yVal>
            <c:numRef>
              <c:f>VECD!$N$4:$N$313</c:f>
              <c:numCache>
                <c:formatCode>#,##0</c:formatCode>
                <c:ptCount val="310"/>
                <c:pt idx="0">
                  <c:v>19200</c:v>
                </c:pt>
                <c:pt idx="1">
                  <c:v>19210</c:v>
                </c:pt>
                <c:pt idx="2">
                  <c:v>19170</c:v>
                </c:pt>
                <c:pt idx="3">
                  <c:v>19220</c:v>
                </c:pt>
                <c:pt idx="4">
                  <c:v>19230</c:v>
                </c:pt>
                <c:pt idx="5">
                  <c:v>19200</c:v>
                </c:pt>
                <c:pt idx="6">
                  <c:v>19230</c:v>
                </c:pt>
                <c:pt idx="7">
                  <c:v>19240</c:v>
                </c:pt>
                <c:pt idx="8">
                  <c:v>19210</c:v>
                </c:pt>
                <c:pt idx="9">
                  <c:v>19220</c:v>
                </c:pt>
                <c:pt idx="10">
                  <c:v>186100</c:v>
                </c:pt>
                <c:pt idx="11">
                  <c:v>185100</c:v>
                </c:pt>
                <c:pt idx="12">
                  <c:v>184300</c:v>
                </c:pt>
                <c:pt idx="13">
                  <c:v>184200</c:v>
                </c:pt>
                <c:pt idx="14">
                  <c:v>184000</c:v>
                </c:pt>
                <c:pt idx="15">
                  <c:v>183500</c:v>
                </c:pt>
                <c:pt idx="16">
                  <c:v>183400</c:v>
                </c:pt>
                <c:pt idx="17">
                  <c:v>183500</c:v>
                </c:pt>
                <c:pt idx="18">
                  <c:v>183200</c:v>
                </c:pt>
                <c:pt idx="19">
                  <c:v>183000</c:v>
                </c:pt>
                <c:pt idx="20">
                  <c:v>355000</c:v>
                </c:pt>
                <c:pt idx="21">
                  <c:v>352100</c:v>
                </c:pt>
                <c:pt idx="22">
                  <c:v>347300</c:v>
                </c:pt>
                <c:pt idx="23">
                  <c:v>344800</c:v>
                </c:pt>
                <c:pt idx="24">
                  <c:v>343200</c:v>
                </c:pt>
                <c:pt idx="25">
                  <c:v>341500</c:v>
                </c:pt>
                <c:pt idx="26">
                  <c:v>340300</c:v>
                </c:pt>
                <c:pt idx="27">
                  <c:v>339500</c:v>
                </c:pt>
                <c:pt idx="28">
                  <c:v>338400</c:v>
                </c:pt>
                <c:pt idx="29">
                  <c:v>337600</c:v>
                </c:pt>
                <c:pt idx="30">
                  <c:v>505300</c:v>
                </c:pt>
                <c:pt idx="31">
                  <c:v>486200</c:v>
                </c:pt>
                <c:pt idx="32">
                  <c:v>475500</c:v>
                </c:pt>
                <c:pt idx="33">
                  <c:v>469200</c:v>
                </c:pt>
                <c:pt idx="34">
                  <c:v>464900</c:v>
                </c:pt>
                <c:pt idx="35">
                  <c:v>462000</c:v>
                </c:pt>
                <c:pt idx="36">
                  <c:v>459200</c:v>
                </c:pt>
                <c:pt idx="37">
                  <c:v>456700</c:v>
                </c:pt>
                <c:pt idx="38">
                  <c:v>454700</c:v>
                </c:pt>
                <c:pt idx="39">
                  <c:v>453000</c:v>
                </c:pt>
                <c:pt idx="40">
                  <c:v>601200</c:v>
                </c:pt>
                <c:pt idx="41">
                  <c:v>583100</c:v>
                </c:pt>
                <c:pt idx="42">
                  <c:v>563800</c:v>
                </c:pt>
                <c:pt idx="43">
                  <c:v>555400</c:v>
                </c:pt>
                <c:pt idx="44">
                  <c:v>549400</c:v>
                </c:pt>
                <c:pt idx="45">
                  <c:v>544100</c:v>
                </c:pt>
                <c:pt idx="46">
                  <c:v>539900</c:v>
                </c:pt>
                <c:pt idx="47">
                  <c:v>536700</c:v>
                </c:pt>
                <c:pt idx="48">
                  <c:v>533400</c:v>
                </c:pt>
                <c:pt idx="49">
                  <c:v>530300</c:v>
                </c:pt>
                <c:pt idx="50">
                  <c:v>665300</c:v>
                </c:pt>
                <c:pt idx="51">
                  <c:v>644500</c:v>
                </c:pt>
                <c:pt idx="52">
                  <c:v>618600</c:v>
                </c:pt>
                <c:pt idx="53">
                  <c:v>608500</c:v>
                </c:pt>
                <c:pt idx="54">
                  <c:v>600200</c:v>
                </c:pt>
                <c:pt idx="55">
                  <c:v>594000</c:v>
                </c:pt>
                <c:pt idx="56">
                  <c:v>589500</c:v>
                </c:pt>
                <c:pt idx="57">
                  <c:v>584800</c:v>
                </c:pt>
                <c:pt idx="58">
                  <c:v>580400</c:v>
                </c:pt>
                <c:pt idx="59">
                  <c:v>577400</c:v>
                </c:pt>
                <c:pt idx="60">
                  <c:v>700100</c:v>
                </c:pt>
                <c:pt idx="61">
                  <c:v>685200</c:v>
                </c:pt>
                <c:pt idx="62">
                  <c:v>653800</c:v>
                </c:pt>
                <c:pt idx="63">
                  <c:v>641500</c:v>
                </c:pt>
                <c:pt idx="64">
                  <c:v>633100</c:v>
                </c:pt>
                <c:pt idx="65">
                  <c:v>626000</c:v>
                </c:pt>
                <c:pt idx="66">
                  <c:v>620400</c:v>
                </c:pt>
                <c:pt idx="67">
                  <c:v>615600</c:v>
                </c:pt>
                <c:pt idx="68">
                  <c:v>611100</c:v>
                </c:pt>
                <c:pt idx="69">
                  <c:v>606900</c:v>
                </c:pt>
                <c:pt idx="70">
                  <c:v>730200</c:v>
                </c:pt>
                <c:pt idx="71">
                  <c:v>700700</c:v>
                </c:pt>
                <c:pt idx="72">
                  <c:v>668200</c:v>
                </c:pt>
                <c:pt idx="73">
                  <c:v>655700</c:v>
                </c:pt>
                <c:pt idx="74">
                  <c:v>646200</c:v>
                </c:pt>
                <c:pt idx="75">
                  <c:v>639300</c:v>
                </c:pt>
                <c:pt idx="76">
                  <c:v>633700</c:v>
                </c:pt>
                <c:pt idx="77">
                  <c:v>627800</c:v>
                </c:pt>
                <c:pt idx="78">
                  <c:v>622800</c:v>
                </c:pt>
                <c:pt idx="79">
                  <c:v>618800</c:v>
                </c:pt>
                <c:pt idx="80">
                  <c:v>745300</c:v>
                </c:pt>
                <c:pt idx="81">
                  <c:v>710200</c:v>
                </c:pt>
                <c:pt idx="82">
                  <c:v>671900</c:v>
                </c:pt>
                <c:pt idx="83">
                  <c:v>658000</c:v>
                </c:pt>
                <c:pt idx="84">
                  <c:v>649400</c:v>
                </c:pt>
                <c:pt idx="85">
                  <c:v>641500</c:v>
                </c:pt>
                <c:pt idx="86">
                  <c:v>634500</c:v>
                </c:pt>
                <c:pt idx="87">
                  <c:v>628900</c:v>
                </c:pt>
                <c:pt idx="88">
                  <c:v>624200</c:v>
                </c:pt>
                <c:pt idx="89">
                  <c:v>619300</c:v>
                </c:pt>
                <c:pt idx="90">
                  <c:v>722800</c:v>
                </c:pt>
                <c:pt idx="91">
                  <c:v>698400</c:v>
                </c:pt>
                <c:pt idx="92">
                  <c:v>664400</c:v>
                </c:pt>
                <c:pt idx="93">
                  <c:v>651600</c:v>
                </c:pt>
                <c:pt idx="94">
                  <c:v>641500</c:v>
                </c:pt>
                <c:pt idx="95">
                  <c:v>633800</c:v>
                </c:pt>
                <c:pt idx="96">
                  <c:v>627600</c:v>
                </c:pt>
                <c:pt idx="97">
                  <c:v>621600</c:v>
                </c:pt>
                <c:pt idx="98">
                  <c:v>616000</c:v>
                </c:pt>
                <c:pt idx="99">
                  <c:v>611800</c:v>
                </c:pt>
                <c:pt idx="100">
                  <c:v>718400</c:v>
                </c:pt>
                <c:pt idx="101">
                  <c:v>697800</c:v>
                </c:pt>
                <c:pt idx="102">
                  <c:v>655900</c:v>
                </c:pt>
                <c:pt idx="103">
                  <c:v>641900</c:v>
                </c:pt>
                <c:pt idx="104">
                  <c:v>631500</c:v>
                </c:pt>
                <c:pt idx="105">
                  <c:v>623700</c:v>
                </c:pt>
                <c:pt idx="106">
                  <c:v>616900</c:v>
                </c:pt>
                <c:pt idx="107">
                  <c:v>610700</c:v>
                </c:pt>
                <c:pt idx="108">
                  <c:v>605400</c:v>
                </c:pt>
                <c:pt idx="109">
                  <c:v>600400</c:v>
                </c:pt>
                <c:pt idx="110">
                  <c:v>687100</c:v>
                </c:pt>
                <c:pt idx="111">
                  <c:v>662000</c:v>
                </c:pt>
                <c:pt idx="112">
                  <c:v>633300</c:v>
                </c:pt>
                <c:pt idx="113">
                  <c:v>620500</c:v>
                </c:pt>
                <c:pt idx="114">
                  <c:v>611300</c:v>
                </c:pt>
                <c:pt idx="115">
                  <c:v>603800</c:v>
                </c:pt>
                <c:pt idx="116">
                  <c:v>597300</c:v>
                </c:pt>
                <c:pt idx="117">
                  <c:v>591300</c:v>
                </c:pt>
                <c:pt idx="118">
                  <c:v>585900</c:v>
                </c:pt>
                <c:pt idx="119">
                  <c:v>581200</c:v>
                </c:pt>
                <c:pt idx="120">
                  <c:v>655200</c:v>
                </c:pt>
                <c:pt idx="121">
                  <c:v>631300</c:v>
                </c:pt>
                <c:pt idx="122">
                  <c:v>607300</c:v>
                </c:pt>
                <c:pt idx="123">
                  <c:v>595700</c:v>
                </c:pt>
                <c:pt idx="124">
                  <c:v>586800</c:v>
                </c:pt>
                <c:pt idx="125">
                  <c:v>579400</c:v>
                </c:pt>
                <c:pt idx="126">
                  <c:v>573400</c:v>
                </c:pt>
                <c:pt idx="127">
                  <c:v>567500</c:v>
                </c:pt>
                <c:pt idx="128">
                  <c:v>562200</c:v>
                </c:pt>
                <c:pt idx="129">
                  <c:v>557700</c:v>
                </c:pt>
                <c:pt idx="130">
                  <c:v>640100</c:v>
                </c:pt>
                <c:pt idx="131">
                  <c:v>627400</c:v>
                </c:pt>
                <c:pt idx="132">
                  <c:v>589200</c:v>
                </c:pt>
                <c:pt idx="133">
                  <c:v>575500</c:v>
                </c:pt>
                <c:pt idx="134">
                  <c:v>566000</c:v>
                </c:pt>
                <c:pt idx="135">
                  <c:v>558000</c:v>
                </c:pt>
                <c:pt idx="136">
                  <c:v>551500</c:v>
                </c:pt>
                <c:pt idx="137">
                  <c:v>545800</c:v>
                </c:pt>
                <c:pt idx="138">
                  <c:v>540500</c:v>
                </c:pt>
                <c:pt idx="139">
                  <c:v>535600</c:v>
                </c:pt>
                <c:pt idx="140">
                  <c:v>617200</c:v>
                </c:pt>
                <c:pt idx="141">
                  <c:v>582800</c:v>
                </c:pt>
                <c:pt idx="142">
                  <c:v>558500</c:v>
                </c:pt>
                <c:pt idx="143">
                  <c:v>546800</c:v>
                </c:pt>
                <c:pt idx="144">
                  <c:v>538400</c:v>
                </c:pt>
                <c:pt idx="145">
                  <c:v>531700</c:v>
                </c:pt>
                <c:pt idx="146">
                  <c:v>525200</c:v>
                </c:pt>
                <c:pt idx="147">
                  <c:v>519700</c:v>
                </c:pt>
                <c:pt idx="148">
                  <c:v>514900</c:v>
                </c:pt>
                <c:pt idx="149">
                  <c:v>510100</c:v>
                </c:pt>
                <c:pt idx="150">
                  <c:v>593000</c:v>
                </c:pt>
                <c:pt idx="151">
                  <c:v>574900</c:v>
                </c:pt>
                <c:pt idx="152">
                  <c:v>536500</c:v>
                </c:pt>
                <c:pt idx="153">
                  <c:v>523600</c:v>
                </c:pt>
                <c:pt idx="154">
                  <c:v>514400</c:v>
                </c:pt>
                <c:pt idx="155">
                  <c:v>506800</c:v>
                </c:pt>
                <c:pt idx="156">
                  <c:v>500500</c:v>
                </c:pt>
                <c:pt idx="157">
                  <c:v>494800</c:v>
                </c:pt>
                <c:pt idx="158">
                  <c:v>489800</c:v>
                </c:pt>
                <c:pt idx="159">
                  <c:v>485000</c:v>
                </c:pt>
                <c:pt idx="160">
                  <c:v>574400</c:v>
                </c:pt>
                <c:pt idx="161">
                  <c:v>544500</c:v>
                </c:pt>
                <c:pt idx="162">
                  <c:v>509100</c:v>
                </c:pt>
                <c:pt idx="163">
                  <c:v>496300</c:v>
                </c:pt>
                <c:pt idx="164">
                  <c:v>487600</c:v>
                </c:pt>
                <c:pt idx="165">
                  <c:v>480900</c:v>
                </c:pt>
                <c:pt idx="166">
                  <c:v>474600</c:v>
                </c:pt>
                <c:pt idx="167">
                  <c:v>468800</c:v>
                </c:pt>
                <c:pt idx="168">
                  <c:v>463900</c:v>
                </c:pt>
                <c:pt idx="169">
                  <c:v>459300</c:v>
                </c:pt>
                <c:pt idx="170">
                  <c:v>535500</c:v>
                </c:pt>
                <c:pt idx="171">
                  <c:v>517200</c:v>
                </c:pt>
                <c:pt idx="172">
                  <c:v>480100</c:v>
                </c:pt>
                <c:pt idx="173">
                  <c:v>467700</c:v>
                </c:pt>
                <c:pt idx="174">
                  <c:v>459100</c:v>
                </c:pt>
                <c:pt idx="175">
                  <c:v>452100</c:v>
                </c:pt>
                <c:pt idx="176">
                  <c:v>445800</c:v>
                </c:pt>
                <c:pt idx="177">
                  <c:v>440300</c:v>
                </c:pt>
                <c:pt idx="178">
                  <c:v>435400</c:v>
                </c:pt>
                <c:pt idx="179">
                  <c:v>430900</c:v>
                </c:pt>
                <c:pt idx="180">
                  <c:v>503700</c:v>
                </c:pt>
                <c:pt idx="181">
                  <c:v>484500</c:v>
                </c:pt>
                <c:pt idx="182">
                  <c:v>450700</c:v>
                </c:pt>
                <c:pt idx="183">
                  <c:v>437900</c:v>
                </c:pt>
                <c:pt idx="184">
                  <c:v>429400</c:v>
                </c:pt>
                <c:pt idx="185">
                  <c:v>422300</c:v>
                </c:pt>
                <c:pt idx="186">
                  <c:v>416400</c:v>
                </c:pt>
                <c:pt idx="187">
                  <c:v>410700</c:v>
                </c:pt>
                <c:pt idx="188">
                  <c:v>406200</c:v>
                </c:pt>
                <c:pt idx="189">
                  <c:v>401200</c:v>
                </c:pt>
                <c:pt idx="190">
                  <c:v>471400</c:v>
                </c:pt>
                <c:pt idx="191">
                  <c:v>448900</c:v>
                </c:pt>
                <c:pt idx="192">
                  <c:v>417000</c:v>
                </c:pt>
                <c:pt idx="193">
                  <c:v>405400</c:v>
                </c:pt>
                <c:pt idx="194">
                  <c:v>397700</c:v>
                </c:pt>
                <c:pt idx="195">
                  <c:v>390700</c:v>
                </c:pt>
                <c:pt idx="196">
                  <c:v>384700</c:v>
                </c:pt>
                <c:pt idx="197">
                  <c:v>379700</c:v>
                </c:pt>
                <c:pt idx="198">
                  <c:v>375200</c:v>
                </c:pt>
                <c:pt idx="199">
                  <c:v>370600</c:v>
                </c:pt>
                <c:pt idx="200">
                  <c:v>442000</c:v>
                </c:pt>
                <c:pt idx="201">
                  <c:v>413400</c:v>
                </c:pt>
                <c:pt idx="202">
                  <c:v>385500</c:v>
                </c:pt>
                <c:pt idx="203">
                  <c:v>374600</c:v>
                </c:pt>
                <c:pt idx="204">
                  <c:v>366800</c:v>
                </c:pt>
                <c:pt idx="205">
                  <c:v>360700</c:v>
                </c:pt>
                <c:pt idx="206">
                  <c:v>355400</c:v>
                </c:pt>
                <c:pt idx="207">
                  <c:v>350500</c:v>
                </c:pt>
                <c:pt idx="208">
                  <c:v>346300</c:v>
                </c:pt>
                <c:pt idx="209">
                  <c:v>342000</c:v>
                </c:pt>
                <c:pt idx="210">
                  <c:v>412800</c:v>
                </c:pt>
                <c:pt idx="211">
                  <c:v>382800</c:v>
                </c:pt>
                <c:pt idx="212">
                  <c:v>355900</c:v>
                </c:pt>
                <c:pt idx="213">
                  <c:v>345600</c:v>
                </c:pt>
                <c:pt idx="214">
                  <c:v>338100</c:v>
                </c:pt>
                <c:pt idx="215">
                  <c:v>332300</c:v>
                </c:pt>
                <c:pt idx="216">
                  <c:v>326700</c:v>
                </c:pt>
                <c:pt idx="217">
                  <c:v>322000</c:v>
                </c:pt>
                <c:pt idx="218">
                  <c:v>317700</c:v>
                </c:pt>
                <c:pt idx="219">
                  <c:v>313300</c:v>
                </c:pt>
                <c:pt idx="220">
                  <c:v>378600</c:v>
                </c:pt>
                <c:pt idx="221">
                  <c:v>347800</c:v>
                </c:pt>
                <c:pt idx="222">
                  <c:v>323400</c:v>
                </c:pt>
                <c:pt idx="223">
                  <c:v>313800</c:v>
                </c:pt>
                <c:pt idx="224">
                  <c:v>306300</c:v>
                </c:pt>
                <c:pt idx="225">
                  <c:v>300000</c:v>
                </c:pt>
                <c:pt idx="226">
                  <c:v>294500</c:v>
                </c:pt>
                <c:pt idx="227">
                  <c:v>290700</c:v>
                </c:pt>
                <c:pt idx="228">
                  <c:v>286600</c:v>
                </c:pt>
                <c:pt idx="229">
                  <c:v>282800</c:v>
                </c:pt>
                <c:pt idx="230">
                  <c:v>342000</c:v>
                </c:pt>
                <c:pt idx="231">
                  <c:v>314500</c:v>
                </c:pt>
                <c:pt idx="232">
                  <c:v>290400</c:v>
                </c:pt>
                <c:pt idx="233">
                  <c:v>281600</c:v>
                </c:pt>
                <c:pt idx="234">
                  <c:v>274700</c:v>
                </c:pt>
                <c:pt idx="235">
                  <c:v>268100</c:v>
                </c:pt>
                <c:pt idx="236">
                  <c:v>262600</c:v>
                </c:pt>
                <c:pt idx="237">
                  <c:v>258700</c:v>
                </c:pt>
                <c:pt idx="238">
                  <c:v>254300</c:v>
                </c:pt>
                <c:pt idx="239">
                  <c:v>250300</c:v>
                </c:pt>
                <c:pt idx="240">
                  <c:v>315400</c:v>
                </c:pt>
                <c:pt idx="241">
                  <c:v>278300</c:v>
                </c:pt>
                <c:pt idx="242">
                  <c:v>257000</c:v>
                </c:pt>
                <c:pt idx="243">
                  <c:v>247800</c:v>
                </c:pt>
                <c:pt idx="244">
                  <c:v>243200</c:v>
                </c:pt>
                <c:pt idx="245">
                  <c:v>238700</c:v>
                </c:pt>
                <c:pt idx="246">
                  <c:v>233100</c:v>
                </c:pt>
                <c:pt idx="247">
                  <c:v>229300</c:v>
                </c:pt>
                <c:pt idx="248">
                  <c:v>225900</c:v>
                </c:pt>
                <c:pt idx="249">
                  <c:v>222200</c:v>
                </c:pt>
                <c:pt idx="250">
                  <c:v>283100</c:v>
                </c:pt>
                <c:pt idx="251">
                  <c:v>245500</c:v>
                </c:pt>
                <c:pt idx="252">
                  <c:v>228100</c:v>
                </c:pt>
                <c:pt idx="253">
                  <c:v>221100</c:v>
                </c:pt>
                <c:pt idx="254">
                  <c:v>217700</c:v>
                </c:pt>
                <c:pt idx="255">
                  <c:v>214100</c:v>
                </c:pt>
                <c:pt idx="256">
                  <c:v>210200</c:v>
                </c:pt>
                <c:pt idx="257">
                  <c:v>207300</c:v>
                </c:pt>
                <c:pt idx="258">
                  <c:v>203700</c:v>
                </c:pt>
                <c:pt idx="259">
                  <c:v>200600</c:v>
                </c:pt>
                <c:pt idx="260">
                  <c:v>259500</c:v>
                </c:pt>
                <c:pt idx="261">
                  <c:v>221200</c:v>
                </c:pt>
                <c:pt idx="262">
                  <c:v>204400</c:v>
                </c:pt>
                <c:pt idx="263">
                  <c:v>198400</c:v>
                </c:pt>
                <c:pt idx="264">
                  <c:v>193500</c:v>
                </c:pt>
                <c:pt idx="265">
                  <c:v>189500</c:v>
                </c:pt>
                <c:pt idx="266">
                  <c:v>185800</c:v>
                </c:pt>
                <c:pt idx="267">
                  <c:v>182700</c:v>
                </c:pt>
                <c:pt idx="268">
                  <c:v>179400</c:v>
                </c:pt>
                <c:pt idx="269">
                  <c:v>177300</c:v>
                </c:pt>
                <c:pt idx="270">
                  <c:v>220140</c:v>
                </c:pt>
                <c:pt idx="271">
                  <c:v>195300</c:v>
                </c:pt>
                <c:pt idx="272">
                  <c:v>179600</c:v>
                </c:pt>
                <c:pt idx="273">
                  <c:v>174500</c:v>
                </c:pt>
                <c:pt idx="274">
                  <c:v>170000</c:v>
                </c:pt>
                <c:pt idx="275">
                  <c:v>166500</c:v>
                </c:pt>
                <c:pt idx="276">
                  <c:v>164400</c:v>
                </c:pt>
                <c:pt idx="277">
                  <c:v>161700</c:v>
                </c:pt>
                <c:pt idx="278">
                  <c:v>158200</c:v>
                </c:pt>
                <c:pt idx="279">
                  <c:v>154700</c:v>
                </c:pt>
                <c:pt idx="280">
                  <c:v>195490</c:v>
                </c:pt>
                <c:pt idx="281">
                  <c:v>172300</c:v>
                </c:pt>
                <c:pt idx="282">
                  <c:v>158000</c:v>
                </c:pt>
                <c:pt idx="283">
                  <c:v>152400</c:v>
                </c:pt>
                <c:pt idx="284">
                  <c:v>147200</c:v>
                </c:pt>
                <c:pt idx="285">
                  <c:v>143800</c:v>
                </c:pt>
                <c:pt idx="286">
                  <c:v>140100</c:v>
                </c:pt>
                <c:pt idx="287">
                  <c:v>138000</c:v>
                </c:pt>
                <c:pt idx="288">
                  <c:v>136600</c:v>
                </c:pt>
                <c:pt idx="289">
                  <c:v>131800</c:v>
                </c:pt>
                <c:pt idx="290">
                  <c:v>171020</c:v>
                </c:pt>
                <c:pt idx="291">
                  <c:v>144500</c:v>
                </c:pt>
                <c:pt idx="292">
                  <c:v>134300</c:v>
                </c:pt>
                <c:pt idx="293">
                  <c:v>129400</c:v>
                </c:pt>
                <c:pt idx="294">
                  <c:v>125700</c:v>
                </c:pt>
                <c:pt idx="295">
                  <c:v>121100</c:v>
                </c:pt>
                <c:pt idx="296">
                  <c:v>116000</c:v>
                </c:pt>
                <c:pt idx="297">
                  <c:v>113700</c:v>
                </c:pt>
                <c:pt idx="298">
                  <c:v>112000</c:v>
                </c:pt>
                <c:pt idx="299">
                  <c:v>111200</c:v>
                </c:pt>
                <c:pt idx="300">
                  <c:v>143590</c:v>
                </c:pt>
                <c:pt idx="301">
                  <c:v>120500</c:v>
                </c:pt>
                <c:pt idx="302">
                  <c:v>111200</c:v>
                </c:pt>
                <c:pt idx="303">
                  <c:v>109200</c:v>
                </c:pt>
                <c:pt idx="304">
                  <c:v>106000</c:v>
                </c:pt>
                <c:pt idx="305">
                  <c:v>103100</c:v>
                </c:pt>
                <c:pt idx="306">
                  <c:v>101200</c:v>
                </c:pt>
                <c:pt idx="307">
                  <c:v>98550</c:v>
                </c:pt>
                <c:pt idx="308">
                  <c:v>95660</c:v>
                </c:pt>
                <c:pt idx="309">
                  <c:v>93660</c:v>
                </c:pt>
              </c:numCache>
            </c:numRef>
          </c:yVal>
          <c:smooth val="0"/>
          <c:extLst>
            <c:ext xmlns:c16="http://schemas.microsoft.com/office/drawing/2014/chart" uri="{C3380CC4-5D6E-409C-BE32-E72D297353CC}">
              <c16:uniqueId val="{00000000-18F0-4728-89DC-E06FC881EA19}"/>
            </c:ext>
          </c:extLst>
        </c:ser>
        <c:dLbls>
          <c:showLegendKey val="0"/>
          <c:showVal val="0"/>
          <c:showCatName val="0"/>
          <c:showSerName val="0"/>
          <c:showPercent val="0"/>
          <c:showBubbleSize val="0"/>
        </c:dLbls>
        <c:axId val="577250112"/>
        <c:axId val="577238688"/>
      </c:scatterChart>
      <c:valAx>
        <c:axId val="577250112"/>
        <c:scaling>
          <c:orientation val="minMax"/>
        </c:scaling>
        <c:delete val="0"/>
        <c:axPos val="b"/>
        <c:majorGridlines>
          <c:spPr>
            <a:ln>
              <a:solidFill>
                <a:prstClr val="black"/>
              </a:solidFill>
              <a:prstDash val="sysDot"/>
            </a:ln>
          </c:spPr>
        </c:majorGridlines>
        <c:title>
          <c:tx>
            <c:rich>
              <a:bodyPr/>
              <a:lstStyle/>
              <a:p>
                <a:pPr>
                  <a:defRPr sz="1000" b="1" i="0" u="none" strike="noStrike" baseline="0">
                    <a:solidFill>
                      <a:srgbClr val="000000"/>
                    </a:solidFill>
                    <a:latin typeface="Calibri"/>
                    <a:ea typeface="Calibri"/>
                    <a:cs typeface="Calibri"/>
                  </a:defRPr>
                </a:pPr>
                <a:r>
                  <a:rPr lang="en-US"/>
                  <a:t>Effective Shear Strain [%]</a:t>
                </a:r>
              </a:p>
            </c:rich>
          </c:tx>
          <c:layout>
            <c:manualLayout>
              <c:xMode val="edge"/>
              <c:yMode val="edge"/>
              <c:x val="0.41415099858431498"/>
              <c:y val="0.90176895167515803"/>
            </c:manualLayout>
          </c:layout>
          <c:overlay val="0"/>
          <c:spPr>
            <a:noFill/>
            <a:ln w="25400">
              <a:noFill/>
            </a:ln>
          </c:spPr>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77238688"/>
        <c:crosses val="autoZero"/>
        <c:crossBetween val="midCat"/>
      </c:valAx>
      <c:valAx>
        <c:axId val="577238688"/>
        <c:scaling>
          <c:orientation val="minMax"/>
        </c:scaling>
        <c:delete val="0"/>
        <c:axPos val="l"/>
        <c:majorGridlines>
          <c:spPr>
            <a:ln>
              <a:solidFill>
                <a:prstClr val="black"/>
              </a:solidFill>
              <a:prstDash val="sysDot"/>
            </a:ln>
          </c:spPr>
        </c:majorGridlines>
        <c:title>
          <c:tx>
            <c:rich>
              <a:bodyPr/>
              <a:lstStyle/>
              <a:p>
                <a:pPr>
                  <a:defRPr sz="1000" b="1" i="0" u="none" strike="noStrike" baseline="0">
                    <a:solidFill>
                      <a:srgbClr val="000000"/>
                    </a:solidFill>
                    <a:latin typeface="Calibri"/>
                    <a:ea typeface="Calibri"/>
                    <a:cs typeface="Calibri"/>
                  </a:defRPr>
                </a:pPr>
                <a:r>
                  <a:rPr lang="en-US"/>
                  <a:t>Effective Shear Stress [Pa]</a:t>
                </a:r>
              </a:p>
            </c:rich>
          </c:tx>
          <c:overlay val="0"/>
          <c:spPr>
            <a:noFill/>
            <a:ln w="25400">
              <a:noFill/>
            </a:ln>
          </c:spPr>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77250112"/>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b="1" i="0" baseline="0"/>
              <a:t>VECD Damage Curve from Amplitude Sweep</a:t>
            </a:r>
            <a:endParaRPr lang="en-US" sz="1400"/>
          </a:p>
        </c:rich>
      </c:tx>
      <c:overlay val="0"/>
    </c:title>
    <c:autoTitleDeleted val="0"/>
    <c:plotArea>
      <c:layout>
        <c:manualLayout>
          <c:layoutTarget val="inner"/>
          <c:xMode val="edge"/>
          <c:yMode val="edge"/>
          <c:x val="0.12610149046827199"/>
          <c:y val="0.133457483197022"/>
          <c:w val="0.73685810695315801"/>
          <c:h val="0.65487276638538106"/>
        </c:manualLayout>
      </c:layout>
      <c:scatterChart>
        <c:scatterStyle val="smoothMarker"/>
        <c:varyColors val="0"/>
        <c:ser>
          <c:idx val="0"/>
          <c:order val="0"/>
          <c:tx>
            <c:strRef>
              <c:f>VECD!$B$18</c:f>
              <c:strCache>
                <c:ptCount val="1"/>
                <c:pt idx="0">
                  <c:v>Binder</c:v>
                </c:pt>
              </c:strCache>
            </c:strRef>
          </c:tx>
          <c:spPr>
            <a:ln>
              <a:noFill/>
            </a:ln>
          </c:spPr>
          <c:marker>
            <c:symbol val="circle"/>
            <c:size val="3"/>
            <c:spPr>
              <a:solidFill>
                <a:schemeClr val="tx1"/>
              </a:solidFill>
            </c:spPr>
          </c:marker>
          <c:xVal>
            <c:numRef>
              <c:f>VECD!$T$6:$T$314</c:f>
              <c:numCache>
                <c:formatCode>#,##0.0000</c:formatCode>
                <c:ptCount val="309"/>
                <c:pt idx="0">
                  <c:v>0</c:v>
                </c:pt>
                <c:pt idx="1">
                  <c:v>0</c:v>
                </c:pt>
                <c:pt idx="2">
                  <c:v>0</c:v>
                </c:pt>
                <c:pt idx="3">
                  <c:v>0</c:v>
                </c:pt>
                <c:pt idx="4">
                  <c:v>0</c:v>
                </c:pt>
                <c:pt idx="5">
                  <c:v>0</c:v>
                </c:pt>
                <c:pt idx="6">
                  <c:v>0</c:v>
                </c:pt>
                <c:pt idx="7">
                  <c:v>0</c:v>
                </c:pt>
                <c:pt idx="8">
                  <c:v>6.3232587594509511</c:v>
                </c:pt>
                <c:pt idx="9">
                  <c:v>7.2008050307441405</c:v>
                </c:pt>
                <c:pt idx="10">
                  <c:v>5.641734607518897</c:v>
                </c:pt>
                <c:pt idx="11">
                  <c:v>6.1331956611924854</c:v>
                </c:pt>
                <c:pt idx="12">
                  <c:v>6.0564117287671015</c:v>
                </c:pt>
                <c:pt idx="13">
                  <c:v>5.9825138556912725</c:v>
                </c:pt>
                <c:pt idx="14">
                  <c:v>6.357309957429008</c:v>
                </c:pt>
                <c:pt idx="15">
                  <c:v>6.31647482772137</c:v>
                </c:pt>
                <c:pt idx="16">
                  <c:v>6.2765066021538178</c:v>
                </c:pt>
                <c:pt idx="17">
                  <c:v>6.4955414497043691</c:v>
                </c:pt>
                <c:pt idx="18">
                  <c:v>31.513733252338696</c:v>
                </c:pt>
                <c:pt idx="19">
                  <c:v>34.656605042817581</c:v>
                </c:pt>
                <c:pt idx="20">
                  <c:v>38.098255342761846</c:v>
                </c:pt>
                <c:pt idx="21">
                  <c:v>41.800118696489115</c:v>
                </c:pt>
                <c:pt idx="22">
                  <c:v>44.834398003325504</c:v>
                </c:pt>
                <c:pt idx="23">
                  <c:v>47.475893499501971</c:v>
                </c:pt>
                <c:pt idx="24">
                  <c:v>49.682852690645923</c:v>
                </c:pt>
                <c:pt idx="25">
                  <c:v>51.964708030382319</c:v>
                </c:pt>
                <c:pt idx="26">
                  <c:v>53.76875533566465</c:v>
                </c:pt>
                <c:pt idx="27">
                  <c:v>55.582523239665427</c:v>
                </c:pt>
                <c:pt idx="28">
                  <c:v>50.889180852940399</c:v>
                </c:pt>
                <c:pt idx="29">
                  <c:v>75.296708054942769</c:v>
                </c:pt>
                <c:pt idx="30">
                  <c:v>94.296028784335945</c:v>
                </c:pt>
                <c:pt idx="31">
                  <c:v>107.70597103477084</c:v>
                </c:pt>
                <c:pt idx="32">
                  <c:v>117.73044025310551</c:v>
                </c:pt>
                <c:pt idx="33">
                  <c:v>126.05474667660003</c:v>
                </c:pt>
                <c:pt idx="34">
                  <c:v>133.13680542998117</c:v>
                </c:pt>
                <c:pt idx="35">
                  <c:v>141.4706622119069</c:v>
                </c:pt>
                <c:pt idx="36">
                  <c:v>147.46479279357476</c:v>
                </c:pt>
                <c:pt idx="37">
                  <c:v>153.14034050740193</c:v>
                </c:pt>
                <c:pt idx="38">
                  <c:v>168.27995131127133</c:v>
                </c:pt>
                <c:pt idx="39">
                  <c:v>204.64836326132308</c:v>
                </c:pt>
                <c:pt idx="40">
                  <c:v>247.06103882730682</c:v>
                </c:pt>
                <c:pt idx="41">
                  <c:v>271.23552899027243</c:v>
                </c:pt>
                <c:pt idx="42">
                  <c:v>292.47032685303611</c:v>
                </c:pt>
                <c:pt idx="43">
                  <c:v>311.09890271638591</c:v>
                </c:pt>
                <c:pt idx="44">
                  <c:v>327.07399721362862</c:v>
                </c:pt>
                <c:pt idx="45">
                  <c:v>341.09050501482665</c:v>
                </c:pt>
                <c:pt idx="46">
                  <c:v>352.76804225382392</c:v>
                </c:pt>
                <c:pt idx="47">
                  <c:v>364.51292867659828</c:v>
                </c:pt>
                <c:pt idx="48">
                  <c:v>436.11392988771934</c:v>
                </c:pt>
                <c:pt idx="49">
                  <c:v>467.15569030562557</c:v>
                </c:pt>
                <c:pt idx="50">
                  <c:v>523.171800308971</c:v>
                </c:pt>
                <c:pt idx="51">
                  <c:v>564.99668183733115</c:v>
                </c:pt>
                <c:pt idx="52">
                  <c:v>597.90131374778571</c:v>
                </c:pt>
                <c:pt idx="53">
                  <c:v>623.88957233235578</c:v>
                </c:pt>
                <c:pt idx="54">
                  <c:v>652.28889130308664</c:v>
                </c:pt>
                <c:pt idx="55">
                  <c:v>673.19367159475041</c:v>
                </c:pt>
                <c:pt idx="56">
                  <c:v>694.93707337055559</c:v>
                </c:pt>
                <c:pt idx="57">
                  <c:v>713.61864403463551</c:v>
                </c:pt>
                <c:pt idx="58">
                  <c:v>797.04220863960632</c:v>
                </c:pt>
                <c:pt idx="59">
                  <c:v>770.16556750000973</c:v>
                </c:pt>
                <c:pt idx="60">
                  <c:v>869.44158750342285</c:v>
                </c:pt>
                <c:pt idx="61">
                  <c:v>927.14966376255779</c:v>
                </c:pt>
                <c:pt idx="62">
                  <c:v>971.51217587377448</c:v>
                </c:pt>
                <c:pt idx="63">
                  <c:v>1011.4663565200559</c:v>
                </c:pt>
                <c:pt idx="64">
                  <c:v>1045.1183753300568</c:v>
                </c:pt>
                <c:pt idx="65">
                  <c:v>1076.4418830203192</c:v>
                </c:pt>
                <c:pt idx="66">
                  <c:v>1107.8617566299265</c:v>
                </c:pt>
                <c:pt idx="67">
                  <c:v>1133.0576385763275</c:v>
                </c:pt>
                <c:pt idx="68">
                  <c:v>1206.777788013243</c:v>
                </c:pt>
                <c:pt idx="69">
                  <c:v>1213.34167016483</c:v>
                </c:pt>
                <c:pt idx="70">
                  <c:v>1328.5335134744637</c:v>
                </c:pt>
                <c:pt idx="71">
                  <c:v>1402.3443286479383</c:v>
                </c:pt>
                <c:pt idx="72">
                  <c:v>1461.8088007803765</c:v>
                </c:pt>
                <c:pt idx="73">
                  <c:v>1512.9165756506941</c:v>
                </c:pt>
                <c:pt idx="74">
                  <c:v>1559.2920967697501</c:v>
                </c:pt>
                <c:pt idx="75">
                  <c:v>1599.167650238262</c:v>
                </c:pt>
                <c:pt idx="76">
                  <c:v>1636.9058894379077</c:v>
                </c:pt>
                <c:pt idx="77">
                  <c:v>1671.8784909500152</c:v>
                </c:pt>
                <c:pt idx="78">
                  <c:v>1739.0922585955186</c:v>
                </c:pt>
                <c:pt idx="79">
                  <c:v>1769.7179163601745</c:v>
                </c:pt>
                <c:pt idx="80">
                  <c:v>1917.5537518597669</c:v>
                </c:pt>
                <c:pt idx="81">
                  <c:v>2008.6787821445719</c:v>
                </c:pt>
                <c:pt idx="82">
                  <c:v>2084.2226208272605</c:v>
                </c:pt>
                <c:pt idx="83">
                  <c:v>2149.516801794266</c:v>
                </c:pt>
                <c:pt idx="84">
                  <c:v>2204.8805530048676</c:v>
                </c:pt>
                <c:pt idx="85">
                  <c:v>2255.8356421970821</c:v>
                </c:pt>
                <c:pt idx="86">
                  <c:v>2302.4958909631819</c:v>
                </c:pt>
                <c:pt idx="87">
                  <c:v>2345.8851187316955</c:v>
                </c:pt>
                <c:pt idx="88">
                  <c:v>2401.517361339344</c:v>
                </c:pt>
                <c:pt idx="89">
                  <c:v>2460.403008225931</c:v>
                </c:pt>
                <c:pt idx="90">
                  <c:v>2623.2885272498365</c:v>
                </c:pt>
                <c:pt idx="91">
                  <c:v>2730.829155236077</c:v>
                </c:pt>
                <c:pt idx="92">
                  <c:v>2816.4361559251865</c:v>
                </c:pt>
                <c:pt idx="93">
                  <c:v>2888.4067248001325</c:v>
                </c:pt>
                <c:pt idx="94">
                  <c:v>2954.7421913337689</c:v>
                </c:pt>
                <c:pt idx="95">
                  <c:v>3015.1770609082228</c:v>
                </c:pt>
                <c:pt idx="96">
                  <c:v>3069.3517052506777</c:v>
                </c:pt>
                <c:pt idx="97">
                  <c:v>3120.9813206318008</c:v>
                </c:pt>
                <c:pt idx="98">
                  <c:v>3280.0526316912783</c:v>
                </c:pt>
                <c:pt idx="99">
                  <c:v>3152.9669808895728</c:v>
                </c:pt>
                <c:pt idx="100">
                  <c:v>3363.8615063242187</c:v>
                </c:pt>
                <c:pt idx="101">
                  <c:v>3489.3757994324728</c:v>
                </c:pt>
                <c:pt idx="102">
                  <c:v>3588.3417936981905</c:v>
                </c:pt>
                <c:pt idx="103">
                  <c:v>3675.4831703521068</c:v>
                </c:pt>
                <c:pt idx="104">
                  <c:v>3751.5411240300627</c:v>
                </c:pt>
                <c:pt idx="105">
                  <c:v>3819.073864085492</c:v>
                </c:pt>
                <c:pt idx="106">
                  <c:v>3884.331775731805</c:v>
                </c:pt>
                <c:pt idx="107">
                  <c:v>3943.2099235174019</c:v>
                </c:pt>
                <c:pt idx="108">
                  <c:v>3984.7538531937043</c:v>
                </c:pt>
                <c:pt idx="109">
                  <c:v>4033.3099157100673</c:v>
                </c:pt>
                <c:pt idx="110">
                  <c:v>4241.0580498070312</c:v>
                </c:pt>
                <c:pt idx="111">
                  <c:v>4368.6708563141465</c:v>
                </c:pt>
                <c:pt idx="112">
                  <c:v>4473.9697158327517</c:v>
                </c:pt>
                <c:pt idx="113">
                  <c:v>4566.9339262003505</c:v>
                </c:pt>
                <c:pt idx="114">
                  <c:v>4648.5563036425392</c:v>
                </c:pt>
                <c:pt idx="115">
                  <c:v>4724.8524520484498</c:v>
                </c:pt>
                <c:pt idx="116">
                  <c:v>4793.37565968729</c:v>
                </c:pt>
                <c:pt idx="117">
                  <c:v>4858.0584794372444</c:v>
                </c:pt>
                <c:pt idx="118">
                  <c:v>4868.9328835743499</c:v>
                </c:pt>
                <c:pt idx="119">
                  <c:v>4957.9495065171359</c:v>
                </c:pt>
                <c:pt idx="120">
                  <c:v>5149.2418308131528</c:v>
                </c:pt>
                <c:pt idx="121">
                  <c:v>5286.8545884271261</c:v>
                </c:pt>
                <c:pt idx="122">
                  <c:v>5399.3077024589238</c:v>
                </c:pt>
                <c:pt idx="123">
                  <c:v>5494.8722692638758</c:v>
                </c:pt>
                <c:pt idx="124">
                  <c:v>5583.8851305596663</c:v>
                </c:pt>
                <c:pt idx="125">
                  <c:v>5666.6076173308229</c:v>
                </c:pt>
                <c:pt idx="126">
                  <c:v>5739.9650355068907</c:v>
                </c:pt>
                <c:pt idx="127">
                  <c:v>5811.2418641309596</c:v>
                </c:pt>
                <c:pt idx="128">
                  <c:v>6118.9258650802785</c:v>
                </c:pt>
                <c:pt idx="129">
                  <c:v>5738.6231668669116</c:v>
                </c:pt>
                <c:pt idx="130">
                  <c:v>6018.4559173819835</c:v>
                </c:pt>
                <c:pt idx="131">
                  <c:v>6184.8667668254766</c:v>
                </c:pt>
                <c:pt idx="132">
                  <c:v>6314.3001267596801</c:v>
                </c:pt>
                <c:pt idx="133">
                  <c:v>6424.0557925211415</c:v>
                </c:pt>
                <c:pt idx="134">
                  <c:v>6524.5953563639869</c:v>
                </c:pt>
                <c:pt idx="135">
                  <c:v>6614.6997825101134</c:v>
                </c:pt>
                <c:pt idx="136">
                  <c:v>6698.5741217547002</c:v>
                </c:pt>
                <c:pt idx="137">
                  <c:v>6775.1009569072676</c:v>
                </c:pt>
                <c:pt idx="138">
                  <c:v>6878.9858603136563</c:v>
                </c:pt>
                <c:pt idx="139">
                  <c:v>6807.1800970273162</c:v>
                </c:pt>
                <c:pt idx="140">
                  <c:v>7036.5740199234579</c:v>
                </c:pt>
                <c:pt idx="141">
                  <c:v>7192.7555695016272</c:v>
                </c:pt>
                <c:pt idx="142">
                  <c:v>7322.8168568799092</c:v>
                </c:pt>
                <c:pt idx="143">
                  <c:v>7435.6715300335036</c:v>
                </c:pt>
                <c:pt idx="144">
                  <c:v>7538.247569190321</c:v>
                </c:pt>
                <c:pt idx="145">
                  <c:v>7630.5482836689871</c:v>
                </c:pt>
                <c:pt idx="146">
                  <c:v>7720.6166329048083</c:v>
                </c:pt>
                <c:pt idx="147">
                  <c:v>7803.4114958029068</c:v>
                </c:pt>
                <c:pt idx="148">
                  <c:v>7540.2601070207438</c:v>
                </c:pt>
                <c:pt idx="149">
                  <c:v>7650.2004776500344</c:v>
                </c:pt>
                <c:pt idx="150">
                  <c:v>7977.9670280124592</c:v>
                </c:pt>
                <c:pt idx="151">
                  <c:v>8163.8483975784229</c:v>
                </c:pt>
                <c:pt idx="152">
                  <c:v>8312.7216406460484</c:v>
                </c:pt>
                <c:pt idx="153">
                  <c:v>8436.2474243540419</c:v>
                </c:pt>
                <c:pt idx="154">
                  <c:v>8547.9757112130028</c:v>
                </c:pt>
                <c:pt idx="155">
                  <c:v>8651.323744122863</c:v>
                </c:pt>
                <c:pt idx="156">
                  <c:v>8745.2337039328395</c:v>
                </c:pt>
                <c:pt idx="157">
                  <c:v>8836.1008995233042</c:v>
                </c:pt>
                <c:pt idx="158">
                  <c:v>8611.4486297067815</c:v>
                </c:pt>
                <c:pt idx="159">
                  <c:v>8567.7666437207263</c:v>
                </c:pt>
                <c:pt idx="160">
                  <c:v>8901.0518678026456</c:v>
                </c:pt>
                <c:pt idx="161">
                  <c:v>9093.6283984774127</c:v>
                </c:pt>
                <c:pt idx="162">
                  <c:v>9248.7581320347344</c:v>
                </c:pt>
                <c:pt idx="163">
                  <c:v>9378.2747793529452</c:v>
                </c:pt>
                <c:pt idx="164">
                  <c:v>9498.4103817555751</c:v>
                </c:pt>
                <c:pt idx="165">
                  <c:v>9608.7094241665964</c:v>
                </c:pt>
                <c:pt idx="166">
                  <c:v>9708.2559077018432</c:v>
                </c:pt>
                <c:pt idx="167">
                  <c:v>9805.1924259125353</c:v>
                </c:pt>
                <c:pt idx="168">
                  <c:v>9519.8281105611914</c:v>
                </c:pt>
                <c:pt idx="169">
                  <c:v>9609.8207733721501</c:v>
                </c:pt>
                <c:pt idx="170">
                  <c:v>9965.5913918726546</c:v>
                </c:pt>
                <c:pt idx="171">
                  <c:v>10170.309365856381</c:v>
                </c:pt>
                <c:pt idx="172">
                  <c:v>10325.946531628892</c:v>
                </c:pt>
                <c:pt idx="173">
                  <c:v>10465.20916332782</c:v>
                </c:pt>
                <c:pt idx="174">
                  <c:v>10589.209234077491</c:v>
                </c:pt>
                <c:pt idx="175">
                  <c:v>10702.968435513376</c:v>
                </c:pt>
                <c:pt idx="176">
                  <c:v>10809.896448748234</c:v>
                </c:pt>
                <c:pt idx="177">
                  <c:v>10911.655359987421</c:v>
                </c:pt>
                <c:pt idx="178">
                  <c:v>10576.91947026617</c:v>
                </c:pt>
                <c:pt idx="179">
                  <c:v>10706.73796898482</c:v>
                </c:pt>
                <c:pt idx="180">
                  <c:v>11089.46268542446</c:v>
                </c:pt>
                <c:pt idx="181">
                  <c:v>11302.58106499998</c:v>
                </c:pt>
                <c:pt idx="182">
                  <c:v>11468.865069004471</c:v>
                </c:pt>
                <c:pt idx="183">
                  <c:v>11619.084594371581</c:v>
                </c:pt>
                <c:pt idx="184">
                  <c:v>11747.602199325558</c:v>
                </c:pt>
                <c:pt idx="185">
                  <c:v>11866.9232258702</c:v>
                </c:pt>
                <c:pt idx="186">
                  <c:v>11983.203009771811</c:v>
                </c:pt>
                <c:pt idx="187">
                  <c:v>12092.660865652402</c:v>
                </c:pt>
                <c:pt idx="188">
                  <c:v>11656.280272298201</c:v>
                </c:pt>
                <c:pt idx="189">
                  <c:v>11886.121946341715</c:v>
                </c:pt>
                <c:pt idx="190">
                  <c:v>12258.35358313506</c:v>
                </c:pt>
                <c:pt idx="191">
                  <c:v>12472.737784335237</c:v>
                </c:pt>
                <c:pt idx="192">
                  <c:v>12644.975630324285</c:v>
                </c:pt>
                <c:pt idx="193">
                  <c:v>12792.73081813018</c:v>
                </c:pt>
                <c:pt idx="194">
                  <c:v>12927.504449697028</c:v>
                </c:pt>
                <c:pt idx="195">
                  <c:v>13047.668071079936</c:v>
                </c:pt>
                <c:pt idx="196">
                  <c:v>13161.196093603416</c:v>
                </c:pt>
                <c:pt idx="197">
                  <c:v>13270.758633615194</c:v>
                </c:pt>
                <c:pt idx="198">
                  <c:v>12879.755077897045</c:v>
                </c:pt>
                <c:pt idx="199">
                  <c:v>13049.310292874437</c:v>
                </c:pt>
                <c:pt idx="200">
                  <c:v>13417.312016214377</c:v>
                </c:pt>
                <c:pt idx="201">
                  <c:v>13633.089748887454</c:v>
                </c:pt>
                <c:pt idx="202">
                  <c:v>13803.506317105721</c:v>
                </c:pt>
                <c:pt idx="203">
                  <c:v>13952.171085869475</c:v>
                </c:pt>
                <c:pt idx="204">
                  <c:v>14083.408497470391</c:v>
                </c:pt>
                <c:pt idx="205">
                  <c:v>14203.675889162105</c:v>
                </c:pt>
                <c:pt idx="206">
                  <c:v>14320.640003158012</c:v>
                </c:pt>
                <c:pt idx="207">
                  <c:v>14428.964554726064</c:v>
                </c:pt>
                <c:pt idx="208">
                  <c:v>14044.635124219934</c:v>
                </c:pt>
                <c:pt idx="209">
                  <c:v>14200.327279644274</c:v>
                </c:pt>
                <c:pt idx="210">
                  <c:v>14575.705954725752</c:v>
                </c:pt>
                <c:pt idx="211">
                  <c:v>14798.178039983579</c:v>
                </c:pt>
                <c:pt idx="212">
                  <c:v>14974.291317109561</c:v>
                </c:pt>
                <c:pt idx="213">
                  <c:v>15124.588074253805</c:v>
                </c:pt>
                <c:pt idx="214">
                  <c:v>15259.87483844632</c:v>
                </c:pt>
                <c:pt idx="215">
                  <c:v>15391.427495483693</c:v>
                </c:pt>
                <c:pt idx="216">
                  <c:v>15513.337264301423</c:v>
                </c:pt>
                <c:pt idx="217">
                  <c:v>15630.491625691862</c:v>
                </c:pt>
                <c:pt idx="218">
                  <c:v>15203.442873684064</c:v>
                </c:pt>
                <c:pt idx="219">
                  <c:v>15388.273107239913</c:v>
                </c:pt>
                <c:pt idx="220">
                  <c:v>15755.271622764752</c:v>
                </c:pt>
                <c:pt idx="221">
                  <c:v>15981.152185271969</c:v>
                </c:pt>
                <c:pt idx="222">
                  <c:v>16168.59357399321</c:v>
                </c:pt>
                <c:pt idx="223">
                  <c:v>16328.162164855745</c:v>
                </c:pt>
                <c:pt idx="224">
                  <c:v>16474.602660027147</c:v>
                </c:pt>
                <c:pt idx="225">
                  <c:v>16582.753903342364</c:v>
                </c:pt>
                <c:pt idx="226">
                  <c:v>16705.158541179731</c:v>
                </c:pt>
                <c:pt idx="227">
                  <c:v>16823.783854995301</c:v>
                </c:pt>
                <c:pt idx="228">
                  <c:v>16399.774053021756</c:v>
                </c:pt>
                <c:pt idx="229">
                  <c:v>16606.935778417821</c:v>
                </c:pt>
                <c:pt idx="230">
                  <c:v>17000.308218668521</c:v>
                </c:pt>
                <c:pt idx="231">
                  <c:v>17208.213642864259</c:v>
                </c:pt>
                <c:pt idx="232">
                  <c:v>17399.599060856533</c:v>
                </c:pt>
                <c:pt idx="233">
                  <c:v>17571.429031879514</c:v>
                </c:pt>
                <c:pt idx="234">
                  <c:v>17724.922570854986</c:v>
                </c:pt>
                <c:pt idx="235">
                  <c:v>17837.924679829623</c:v>
                </c:pt>
                <c:pt idx="236">
                  <c:v>17976.201667817761</c:v>
                </c:pt>
                <c:pt idx="237">
                  <c:v>18101.456016474429</c:v>
                </c:pt>
                <c:pt idx="238">
                  <c:v>17684.407299279297</c:v>
                </c:pt>
                <c:pt idx="239">
                  <c:v>17886.89173662326</c:v>
                </c:pt>
                <c:pt idx="240">
                  <c:v>18264.800920145943</c:v>
                </c:pt>
                <c:pt idx="241">
                  <c:v>18485.572386531614</c:v>
                </c:pt>
                <c:pt idx="242">
                  <c:v>18608.729357752654</c:v>
                </c:pt>
                <c:pt idx="243">
                  <c:v>18765.988001499543</c:v>
                </c:pt>
                <c:pt idx="244">
                  <c:v>18915.798563458895</c:v>
                </c:pt>
                <c:pt idx="245">
                  <c:v>19037.257583332783</c:v>
                </c:pt>
                <c:pt idx="246">
                  <c:v>19153.533041388207</c:v>
                </c:pt>
                <c:pt idx="247">
                  <c:v>19268.552120272772</c:v>
                </c:pt>
                <c:pt idx="248">
                  <c:v>19030.788789888407</c:v>
                </c:pt>
                <c:pt idx="249">
                  <c:v>19051.908528728098</c:v>
                </c:pt>
                <c:pt idx="250">
                  <c:v>19367.989544155444</c:v>
                </c:pt>
                <c:pt idx="251">
                  <c:v>19545.080353542158</c:v>
                </c:pt>
                <c:pt idx="252">
                  <c:v>19657.003318802894</c:v>
                </c:pt>
                <c:pt idx="253">
                  <c:v>19782.005280096513</c:v>
                </c:pt>
                <c:pt idx="254">
                  <c:v>19902.559623844383</c:v>
                </c:pt>
                <c:pt idx="255">
                  <c:v>20008.865373563462</c:v>
                </c:pt>
                <c:pt idx="256">
                  <c:v>20123.025049146971</c:v>
                </c:pt>
                <c:pt idx="257">
                  <c:v>20235.716126312</c:v>
                </c:pt>
                <c:pt idx="258">
                  <c:v>20050.248942042814</c:v>
                </c:pt>
                <c:pt idx="259">
                  <c:v>20061.66027196349</c:v>
                </c:pt>
                <c:pt idx="260">
                  <c:v>20352.638935530362</c:v>
                </c:pt>
                <c:pt idx="261">
                  <c:v>20525.647982780967</c:v>
                </c:pt>
                <c:pt idx="262">
                  <c:v>20678.197957026445</c:v>
                </c:pt>
                <c:pt idx="263">
                  <c:v>20808.436534903864</c:v>
                </c:pt>
                <c:pt idx="264">
                  <c:v>20935.604925812866</c:v>
                </c:pt>
                <c:pt idx="265">
                  <c:v>21041.326163624857</c:v>
                </c:pt>
                <c:pt idx="266">
                  <c:v>21156.310376353464</c:v>
                </c:pt>
                <c:pt idx="267">
                  <c:v>21240.974435212869</c:v>
                </c:pt>
                <c:pt idx="268">
                  <c:v>21046.711422309596</c:v>
                </c:pt>
                <c:pt idx="269">
                  <c:v>21078.644753539007</c:v>
                </c:pt>
                <c:pt idx="270">
                  <c:v>21374.249039785715</c:v>
                </c:pt>
                <c:pt idx="271">
                  <c:v>21535.615450419846</c:v>
                </c:pt>
                <c:pt idx="272">
                  <c:v>21681.391059580183</c:v>
                </c:pt>
                <c:pt idx="273">
                  <c:v>21802.369989431212</c:v>
                </c:pt>
                <c:pt idx="274">
                  <c:v>21882.159179518119</c:v>
                </c:pt>
                <c:pt idx="275">
                  <c:v>21990.666367977261</c:v>
                </c:pt>
                <c:pt idx="276">
                  <c:v>22113.412493647171</c:v>
                </c:pt>
                <c:pt idx="277">
                  <c:v>22235.452054096953</c:v>
                </c:pt>
                <c:pt idx="278">
                  <c:v>22007.182990083176</c:v>
                </c:pt>
                <c:pt idx="279">
                  <c:v>22052.716564607636</c:v>
                </c:pt>
                <c:pt idx="280">
                  <c:v>22330.203283624694</c:v>
                </c:pt>
                <c:pt idx="281">
                  <c:v>22512.374325367487</c:v>
                </c:pt>
                <c:pt idx="282">
                  <c:v>22672.178702841669</c:v>
                </c:pt>
                <c:pt idx="283">
                  <c:v>22805.404447499099</c:v>
                </c:pt>
                <c:pt idx="284">
                  <c:v>22927.990398626775</c:v>
                </c:pt>
                <c:pt idx="285">
                  <c:v>23014.900135059805</c:v>
                </c:pt>
                <c:pt idx="286">
                  <c:v>23090.306984974617</c:v>
                </c:pt>
                <c:pt idx="287">
                  <c:v>23257.418828271933</c:v>
                </c:pt>
                <c:pt idx="288">
                  <c:v>23064.702393719253</c:v>
                </c:pt>
                <c:pt idx="289">
                  <c:v>23079.492222794332</c:v>
                </c:pt>
                <c:pt idx="290">
                  <c:v>23331.709526271152</c:v>
                </c:pt>
                <c:pt idx="291">
                  <c:v>23488.641402597412</c:v>
                </c:pt>
                <c:pt idx="292">
                  <c:v>23623.656084810627</c:v>
                </c:pt>
                <c:pt idx="293">
                  <c:v>23801.194093613773</c:v>
                </c:pt>
                <c:pt idx="294">
                  <c:v>23965.879073500484</c:v>
                </c:pt>
                <c:pt idx="295">
                  <c:v>24056.811818680548</c:v>
                </c:pt>
                <c:pt idx="296">
                  <c:v>24126.673637561187</c:v>
                </c:pt>
                <c:pt idx="297">
                  <c:v>24184.704921609224</c:v>
                </c:pt>
                <c:pt idx="298">
                  <c:v>24053.325142414957</c:v>
                </c:pt>
                <c:pt idx="299">
                  <c:v>24099.120432682812</c:v>
                </c:pt>
                <c:pt idx="300">
                  <c:v>24328.825970204969</c:v>
                </c:pt>
                <c:pt idx="301">
                  <c:v>24408.101637609663</c:v>
                </c:pt>
                <c:pt idx="302">
                  <c:v>24539.696345466844</c:v>
                </c:pt>
                <c:pt idx="303">
                  <c:v>24660.689955360162</c:v>
                </c:pt>
                <c:pt idx="304">
                  <c:v>24735.831234976049</c:v>
                </c:pt>
                <c:pt idx="305">
                  <c:v>24849.061703304869</c:v>
                </c:pt>
                <c:pt idx="306">
                  <c:v>24955.769293375466</c:v>
                </c:pt>
                <c:pt idx="307">
                  <c:v>25048.68230599118</c:v>
                </c:pt>
              </c:numCache>
            </c:numRef>
          </c:xVal>
          <c:yVal>
            <c:numRef>
              <c:f>VECD!$S$6:$S$314</c:f>
              <c:numCache>
                <c:formatCode>0.0000</c:formatCode>
                <c:ptCount val="309"/>
                <c:pt idx="0">
                  <c:v>9.7396648646734985</c:v>
                </c:pt>
                <c:pt idx="1">
                  <c:v>9.7468682979765902</c:v>
                </c:pt>
                <c:pt idx="2">
                  <c:v>9.7490141071649354</c:v>
                </c:pt>
                <c:pt idx="3">
                  <c:v>9.7519211068402374</c:v>
                </c:pt>
                <c:pt idx="4">
                  <c:v>9.7519211068402374</c:v>
                </c:pt>
                <c:pt idx="5">
                  <c:v>9.7519211068402374</c:v>
                </c:pt>
                <c:pt idx="6">
                  <c:v>9.7548278094550351</c:v>
                </c:pt>
                <c:pt idx="7">
                  <c:v>9.7519211068402374</c:v>
                </c:pt>
                <c:pt idx="8">
                  <c:v>9.5672735258437083</c:v>
                </c:pt>
                <c:pt idx="9">
                  <c:v>9.5527243432650533</c:v>
                </c:pt>
                <c:pt idx="10">
                  <c:v>9.5831526722704012</c:v>
                </c:pt>
                <c:pt idx="11">
                  <c:v>9.5762296672255136</c:v>
                </c:pt>
                <c:pt idx="12">
                  <c:v>9.5768718887761786</c:v>
                </c:pt>
                <c:pt idx="13">
                  <c:v>9.577485574092961</c:v>
                </c:pt>
                <c:pt idx="14">
                  <c:v>9.5725820543909474</c:v>
                </c:pt>
                <c:pt idx="15">
                  <c:v>9.5728680873025276</c:v>
                </c:pt>
                <c:pt idx="16">
                  <c:v>9.573146991708688</c:v>
                </c:pt>
                <c:pt idx="17">
                  <c:v>9.5706802128345227</c:v>
                </c:pt>
                <c:pt idx="18">
                  <c:v>9.306102940489863</c:v>
                </c:pt>
                <c:pt idx="19">
                  <c:v>9.2875746248428026</c:v>
                </c:pt>
                <c:pt idx="20">
                  <c:v>9.2667184408699939</c:v>
                </c:pt>
                <c:pt idx="21">
                  <c:v>9.243803344977497</c:v>
                </c:pt>
                <c:pt idx="22">
                  <c:v>9.2260565746486343</c:v>
                </c:pt>
                <c:pt idx="23">
                  <c:v>9.2111660744593884</c:v>
                </c:pt>
                <c:pt idx="24">
                  <c:v>9.1993270590568024</c:v>
                </c:pt>
                <c:pt idx="25">
                  <c:v>9.1869894299081896</c:v>
                </c:pt>
                <c:pt idx="26">
                  <c:v>9.1778456299875817</c:v>
                </c:pt>
                <c:pt idx="27">
                  <c:v>9.1686361185553569</c:v>
                </c:pt>
                <c:pt idx="28">
                  <c:v>9.1819474749896646</c:v>
                </c:pt>
                <c:pt idx="29">
                  <c:v>9.0688003989220451</c:v>
                </c:pt>
                <c:pt idx="30">
                  <c:v>8.9866921398682393</c:v>
                </c:pt>
                <c:pt idx="31">
                  <c:v>8.9339101182380993</c:v>
                </c:pt>
                <c:pt idx="32">
                  <c:v>8.8974679920864581</c:v>
                </c:pt>
                <c:pt idx="33">
                  <c:v>8.8687827359085656</c:v>
                </c:pt>
                <c:pt idx="34">
                  <c:v>8.845450630755737</c:v>
                </c:pt>
                <c:pt idx="35">
                  <c:v>8.8166727427518019</c:v>
                </c:pt>
                <c:pt idx="36">
                  <c:v>8.7978068754921104</c:v>
                </c:pt>
                <c:pt idx="37">
                  <c:v>8.7802286903494089</c:v>
                </c:pt>
                <c:pt idx="38">
                  <c:v>8.7462445541119997</c:v>
                </c:pt>
                <c:pt idx="39">
                  <c:v>8.6416596252660351</c:v>
                </c:pt>
                <c:pt idx="40">
                  <c:v>8.5125764433677062</c:v>
                </c:pt>
                <c:pt idx="41">
                  <c:v>8.4496086346410415</c:v>
                </c:pt>
                <c:pt idx="42">
                  <c:v>8.3962662617514621</c:v>
                </c:pt>
                <c:pt idx="43">
                  <c:v>8.3510464666243962</c:v>
                </c:pt>
                <c:pt idx="44">
                  <c:v>8.3138698611206063</c:v>
                </c:pt>
                <c:pt idx="45">
                  <c:v>8.282464502535591</c:v>
                </c:pt>
                <c:pt idx="46">
                  <c:v>8.2575830102681831</c:v>
                </c:pt>
                <c:pt idx="47">
                  <c:v>8.2324843693808774</c:v>
                </c:pt>
                <c:pt idx="48">
                  <c:v>8.0756049213704841</c:v>
                </c:pt>
                <c:pt idx="49">
                  <c:v>8.021617891971399</c:v>
                </c:pt>
                <c:pt idx="50">
                  <c:v>7.9039166489794139</c:v>
                </c:pt>
                <c:pt idx="51">
                  <c:v>7.8229018652195261</c:v>
                </c:pt>
                <c:pt idx="52">
                  <c:v>7.7630745647178117</c:v>
                </c:pt>
                <c:pt idx="53">
                  <c:v>7.7187808406953433</c:v>
                </c:pt>
                <c:pt idx="54">
                  <c:v>7.6692419326459014</c:v>
                </c:pt>
                <c:pt idx="55">
                  <c:v>7.6357420131159293</c:v>
                </c:pt>
                <c:pt idx="56">
                  <c:v>7.6004207309057641</c:v>
                </c:pt>
                <c:pt idx="57">
                  <c:v>7.5713943975615017</c:v>
                </c:pt>
                <c:pt idx="58">
                  <c:v>7.4366040047399018</c:v>
                </c:pt>
                <c:pt idx="59">
                  <c:v>7.4676095989291742</c:v>
                </c:pt>
                <c:pt idx="60">
                  <c:v>7.2979828920025946</c:v>
                </c:pt>
                <c:pt idx="61">
                  <c:v>7.212665547179351</c:v>
                </c:pt>
                <c:pt idx="62">
                  <c:v>7.1518577364470701</c:v>
                </c:pt>
                <c:pt idx="63">
                  <c:v>7.0985850498331118</c:v>
                </c:pt>
                <c:pt idx="64">
                  <c:v>7.055821633445075</c:v>
                </c:pt>
                <c:pt idx="65">
                  <c:v>7.0169237842430245</c:v>
                </c:pt>
                <c:pt idx="66">
                  <c:v>6.9777506757363978</c:v>
                </c:pt>
                <c:pt idx="67">
                  <c:v>6.9481905977892184</c:v>
                </c:pt>
                <c:pt idx="68">
                  <c:v>6.8632247001348929</c:v>
                </c:pt>
                <c:pt idx="69">
                  <c:v>6.8594936255356371</c:v>
                </c:pt>
                <c:pt idx="70">
                  <c:v>6.7088398349792122</c:v>
                </c:pt>
                <c:pt idx="71">
                  <c:v>6.6233304724760691</c:v>
                </c:pt>
                <c:pt idx="72">
                  <c:v>6.5582575586627279</c:v>
                </c:pt>
                <c:pt idx="73">
                  <c:v>6.504656415119733</c:v>
                </c:pt>
                <c:pt idx="74">
                  <c:v>6.457404078521277</c:v>
                </c:pt>
                <c:pt idx="75">
                  <c:v>6.4183705702907154</c:v>
                </c:pt>
                <c:pt idx="76">
                  <c:v>6.3819527385147774</c:v>
                </c:pt>
                <c:pt idx="77">
                  <c:v>6.3489467545060707</c:v>
                </c:pt>
                <c:pt idx="78">
                  <c:v>6.2970438408723384</c:v>
                </c:pt>
                <c:pt idx="79">
                  <c:v>6.2767163067943867</c:v>
                </c:pt>
                <c:pt idx="80">
                  <c:v>6.1180958575232021</c:v>
                </c:pt>
                <c:pt idx="81">
                  <c:v>6.0322018819238448</c:v>
                </c:pt>
                <c:pt idx="82">
                  <c:v>5.964739456881774</c:v>
                </c:pt>
                <c:pt idx="83">
                  <c:v>5.9087122373191736</c:v>
                </c:pt>
                <c:pt idx="84">
                  <c:v>5.8632469799986255</c:v>
                </c:pt>
                <c:pt idx="85">
                  <c:v>5.8223436262475028</c:v>
                </c:pt>
                <c:pt idx="86">
                  <c:v>5.785863802403699</c:v>
                </c:pt>
                <c:pt idx="87">
                  <c:v>5.7525807736169758</c:v>
                </c:pt>
                <c:pt idx="88">
                  <c:v>5.7188472140783926</c:v>
                </c:pt>
                <c:pt idx="89">
                  <c:v>5.6815038114233172</c:v>
                </c:pt>
                <c:pt idx="90">
                  <c:v>5.5395341411944967</c:v>
                </c:pt>
                <c:pt idx="91">
                  <c:v>5.4559554894186659</c:v>
                </c:pt>
                <c:pt idx="92">
                  <c:v>5.3933159429457813</c:v>
                </c:pt>
                <c:pt idx="93">
                  <c:v>5.3431104409897605</c:v>
                </c:pt>
                <c:pt idx="94">
                  <c:v>5.2979172022879188</c:v>
                </c:pt>
                <c:pt idx="95">
                  <c:v>5.2577701028398591</c:v>
                </c:pt>
                <c:pt idx="96">
                  <c:v>5.2228080504239429</c:v>
                </c:pt>
                <c:pt idx="97">
                  <c:v>5.1899972268313688</c:v>
                </c:pt>
                <c:pt idx="98">
                  <c:v>5.0855685727245392</c:v>
                </c:pt>
                <c:pt idx="99">
                  <c:v>5.1654729766008316</c:v>
                </c:pt>
                <c:pt idx="100">
                  <c:v>5.0057157626306301</c:v>
                </c:pt>
                <c:pt idx="101">
                  <c:v>4.9232180730807853</c:v>
                </c:pt>
                <c:pt idx="102">
                  <c:v>4.8621499776525194</c:v>
                </c:pt>
                <c:pt idx="103">
                  <c:v>4.8102664950210103</c:v>
                </c:pt>
                <c:pt idx="104">
                  <c:v>4.7666692034245965</c:v>
                </c:pt>
                <c:pt idx="105">
                  <c:v>4.7291794046052127</c:v>
                </c:pt>
                <c:pt idx="106">
                  <c:v>4.6933073023478364</c:v>
                </c:pt>
                <c:pt idx="107">
                  <c:v>4.6618614334161848</c:v>
                </c:pt>
                <c:pt idx="108">
                  <c:v>4.6469207290022956</c:v>
                </c:pt>
                <c:pt idx="109">
                  <c:v>4.6272809853273449</c:v>
                </c:pt>
                <c:pt idx="110">
                  <c:v>4.497676388127017</c:v>
                </c:pt>
                <c:pt idx="111">
                  <c:v>4.4279022473667613</c:v>
                </c:pt>
                <c:pt idx="112">
                  <c:v>4.3732856522216705</c:v>
                </c:pt>
                <c:pt idx="113">
                  <c:v>4.3267105791139313</c:v>
                </c:pt>
                <c:pt idx="114">
                  <c:v>4.2872743168628267</c:v>
                </c:pt>
                <c:pt idx="115">
                  <c:v>4.2510751886795735</c:v>
                </c:pt>
                <c:pt idx="116">
                  <c:v>4.2195090248024272</c:v>
                </c:pt>
                <c:pt idx="117">
                  <c:v>4.1902126958877757</c:v>
                </c:pt>
                <c:pt idx="118">
                  <c:v>4.1878496739113276</c:v>
                </c:pt>
                <c:pt idx="119">
                  <c:v>4.1518862774587282</c:v>
                </c:pt>
                <c:pt idx="120">
                  <c:v>4.0537712768777414</c:v>
                </c:pt>
                <c:pt idx="121">
                  <c:v>3.9892663619200035</c:v>
                </c:pt>
                <c:pt idx="122">
                  <c:v>3.9393671931251242</c:v>
                </c:pt>
                <c:pt idx="123">
                  <c:v>3.8987866668079203</c:v>
                </c:pt>
                <c:pt idx="124">
                  <c:v>3.8617905195863624</c:v>
                </c:pt>
                <c:pt idx="125">
                  <c:v>3.828068081109635</c:v>
                </c:pt>
                <c:pt idx="126">
                  <c:v>3.7991204508972207</c:v>
                </c:pt>
                <c:pt idx="127">
                  <c:v>3.771241576144321</c:v>
                </c:pt>
                <c:pt idx="128">
                  <c:v>3.6261801029360163</c:v>
                </c:pt>
                <c:pt idx="129">
                  <c:v>3.8190404869649823</c:v>
                </c:pt>
                <c:pt idx="130">
                  <c:v>3.6833254338281445</c:v>
                </c:pt>
                <c:pt idx="131">
                  <c:v>3.6132796673587428</c:v>
                </c:pt>
                <c:pt idx="132">
                  <c:v>3.5624453614872835</c:v>
                </c:pt>
                <c:pt idx="133">
                  <c:v>3.5211833609777941</c:v>
                </c:pt>
                <c:pt idx="134">
                  <c:v>3.4843027915048004</c:v>
                </c:pt>
                <c:pt idx="135">
                  <c:v>3.4522547839592366</c:v>
                </c:pt>
                <c:pt idx="136">
                  <c:v>3.4229982735426399</c:v>
                </c:pt>
                <c:pt idx="137">
                  <c:v>3.3969642618172169</c:v>
                </c:pt>
                <c:pt idx="138">
                  <c:v>3.3646733768831152</c:v>
                </c:pt>
                <c:pt idx="139">
                  <c:v>3.3846535082711413</c:v>
                </c:pt>
                <c:pt idx="140">
                  <c:v>3.2938749615989664</c:v>
                </c:pt>
                <c:pt idx="141">
                  <c:v>3.2381202038606638</c:v>
                </c:pt>
                <c:pt idx="142">
                  <c:v>3.1939739407313983</c:v>
                </c:pt>
                <c:pt idx="143">
                  <c:v>3.1571958034599961</c:v>
                </c:pt>
                <c:pt idx="144">
                  <c:v>3.1245908346279965</c:v>
                </c:pt>
                <c:pt idx="145">
                  <c:v>3.0960808528976398</c:v>
                </c:pt>
                <c:pt idx="146">
                  <c:v>3.0684676020672828</c:v>
                </c:pt>
                <c:pt idx="147">
                  <c:v>3.0436593418252613</c:v>
                </c:pt>
                <c:pt idx="148">
                  <c:v>3.131839768571457</c:v>
                </c:pt>
                <c:pt idx="149">
                  <c:v>3.102384489876223</c:v>
                </c:pt>
                <c:pt idx="150">
                  <c:v>2.9777511553214806</c:v>
                </c:pt>
                <c:pt idx="151">
                  <c:v>2.9171998134196788</c:v>
                </c:pt>
                <c:pt idx="152">
                  <c:v>2.8715697823651278</c:v>
                </c:pt>
                <c:pt idx="153">
                  <c:v>2.8355735355961951</c:v>
                </c:pt>
                <c:pt idx="154">
                  <c:v>2.803897785468763</c:v>
                </c:pt>
                <c:pt idx="155">
                  <c:v>2.7752091145256856</c:v>
                </c:pt>
                <c:pt idx="156">
                  <c:v>2.7498345220782641</c:v>
                </c:pt>
                <c:pt idx="157">
                  <c:v>2.7254905435205048</c:v>
                </c:pt>
                <c:pt idx="158">
                  <c:v>2.7896033263460613</c:v>
                </c:pt>
                <c:pt idx="159">
                  <c:v>2.7975682044135159</c:v>
                </c:pt>
                <c:pt idx="160">
                  <c:v>2.6856143456326067</c:v>
                </c:pt>
                <c:pt idx="161">
                  <c:v>2.6298571392297418</c:v>
                </c:pt>
                <c:pt idx="162">
                  <c:v>2.5875464259265786</c:v>
                </c:pt>
                <c:pt idx="163">
                  <c:v>2.5539633471144629</c:v>
                </c:pt>
                <c:pt idx="164">
                  <c:v>2.5234573931112005</c:v>
                </c:pt>
                <c:pt idx="165">
                  <c:v>2.4960483822906046</c:v>
                </c:pt>
                <c:pt idx="166">
                  <c:v>2.4720162908355876</c:v>
                </c:pt>
                <c:pt idx="167">
                  <c:v>2.4488035487955475</c:v>
                </c:pt>
                <c:pt idx="168">
                  <c:v>2.5244230396850851</c:v>
                </c:pt>
                <c:pt idx="169">
                  <c:v>2.5067996355845859</c:v>
                </c:pt>
                <c:pt idx="170">
                  <c:v>2.3992016088973234</c:v>
                </c:pt>
                <c:pt idx="171">
                  <c:v>2.3459390101242663</c:v>
                </c:pt>
                <c:pt idx="172">
                  <c:v>2.3083287629804343</c:v>
                </c:pt>
                <c:pt idx="173">
                  <c:v>2.2756799456611869</c:v>
                </c:pt>
                <c:pt idx="174">
                  <c:v>2.2475065286134965</c:v>
                </c:pt>
                <c:pt idx="175">
                  <c:v>2.2222573058137143</c:v>
                </c:pt>
                <c:pt idx="176">
                  <c:v>2.1989203508985957</c:v>
                </c:pt>
                <c:pt idx="177">
                  <c:v>2.1770412408454995</c:v>
                </c:pt>
                <c:pt idx="178">
                  <c:v>2.2615792830100458</c:v>
                </c:pt>
                <c:pt idx="179">
                  <c:v>2.236202749469379</c:v>
                </c:pt>
                <c:pt idx="180">
                  <c:v>2.130953740641226</c:v>
                </c:pt>
                <c:pt idx="181">
                  <c:v>2.0808266245032403</c:v>
                </c:pt>
                <c:pt idx="182">
                  <c:v>2.0443047865473938</c:v>
                </c:pt>
                <c:pt idx="183">
                  <c:v>2.0122357984162029</c:v>
                </c:pt>
                <c:pt idx="184">
                  <c:v>1.9859367902849216</c:v>
                </c:pt>
                <c:pt idx="185">
                  <c:v>1.9619835886334407</c:v>
                </c:pt>
                <c:pt idx="186">
                  <c:v>1.938864891313917</c:v>
                </c:pt>
                <c:pt idx="187">
                  <c:v>1.9174442421752729</c:v>
                </c:pt>
                <c:pt idx="188">
                  <c:v>2.0224816453751813</c:v>
                </c:pt>
                <c:pt idx="189">
                  <c:v>1.9752853155176104</c:v>
                </c:pt>
                <c:pt idx="190">
                  <c:v>1.8839276496401458</c:v>
                </c:pt>
                <c:pt idx="191">
                  <c:v>1.8386327422474797</c:v>
                </c:pt>
                <c:pt idx="192">
                  <c:v>1.8044331049235247</c:v>
                </c:pt>
                <c:pt idx="193">
                  <c:v>1.7762458828822967</c:v>
                </c:pt>
                <c:pt idx="194">
                  <c:v>1.7511314328499175</c:v>
                </c:pt>
                <c:pt idx="195">
                  <c:v>1.7294588742267007</c:v>
                </c:pt>
                <c:pt idx="196">
                  <c:v>1.7093270426117566</c:v>
                </c:pt>
                <c:pt idx="197">
                  <c:v>1.6900457446100072</c:v>
                </c:pt>
                <c:pt idx="198">
                  <c:v>1.773167569462758</c:v>
                </c:pt>
                <c:pt idx="199">
                  <c:v>1.7441613146641561</c:v>
                </c:pt>
                <c:pt idx="200">
                  <c:v>1.6630138627247508</c:v>
                </c:pt>
                <c:pt idx="201">
                  <c:v>1.6218621953231191</c:v>
                </c:pt>
                <c:pt idx="202">
                  <c:v>1.5913243269606121</c:v>
                </c:pt>
                <c:pt idx="203">
                  <c:v>1.5656715830105297</c:v>
                </c:pt>
                <c:pt idx="204">
                  <c:v>1.5437908733049754</c:v>
                </c:pt>
                <c:pt idx="205">
                  <c:v>1.5242023037768848</c:v>
                </c:pt>
                <c:pt idx="206">
                  <c:v>1.5053255158328516</c:v>
                </c:pt>
                <c:pt idx="207">
                  <c:v>1.4881846422348226</c:v>
                </c:pt>
                <c:pt idx="208">
                  <c:v>1.5626088419322979</c:v>
                </c:pt>
                <c:pt idx="209">
                  <c:v>1.5389486376404944</c:v>
                </c:pt>
                <c:pt idx="210">
                  <c:v>1.4633576016555299</c:v>
                </c:pt>
                <c:pt idx="211">
                  <c:v>1.4245150288279604</c:v>
                </c:pt>
                <c:pt idx="212">
                  <c:v>1.3956367818123838</c:v>
                </c:pt>
                <c:pt idx="213">
                  <c:v>1.3720867325757882</c:v>
                </c:pt>
                <c:pt idx="214">
                  <c:v>1.3514584520758297</c:v>
                </c:pt>
                <c:pt idx="215">
                  <c:v>1.3315615806667291</c:v>
                </c:pt>
                <c:pt idx="216">
                  <c:v>1.3135319396675849</c:v>
                </c:pt>
                <c:pt idx="217">
                  <c:v>1.2963661509468418</c:v>
                </c:pt>
                <c:pt idx="218">
                  <c:v>1.3725509324972218</c:v>
                </c:pt>
                <c:pt idx="219">
                  <c:v>1.3456280321349088</c:v>
                </c:pt>
                <c:pt idx="220">
                  <c:v>1.2786837983342998</c:v>
                </c:pt>
                <c:pt idx="221">
                  <c:v>1.2426430658720091</c:v>
                </c:pt>
                <c:pt idx="222">
                  <c:v>1.2142112796187834</c:v>
                </c:pt>
                <c:pt idx="223">
                  <c:v>1.1910150273127309</c:v>
                </c:pt>
                <c:pt idx="224">
                  <c:v>1.1702060054012591</c:v>
                </c:pt>
                <c:pt idx="225">
                  <c:v>1.1560702485491099</c:v>
                </c:pt>
                <c:pt idx="226">
                  <c:v>1.1395264472072184</c:v>
                </c:pt>
                <c:pt idx="227">
                  <c:v>1.1236406813039868</c:v>
                </c:pt>
                <c:pt idx="228">
                  <c:v>1.1941493669316774</c:v>
                </c:pt>
                <c:pt idx="229">
                  <c:v>1.1656546654492568</c:v>
                </c:pt>
                <c:pt idx="230">
                  <c:v>1.0988540362502861</c:v>
                </c:pt>
                <c:pt idx="231">
                  <c:v>1.0691389870166239</c:v>
                </c:pt>
                <c:pt idx="232">
                  <c:v>1.042447676494193</c:v>
                </c:pt>
                <c:pt idx="233">
                  <c:v>1.0191441751018624</c:v>
                </c:pt>
                <c:pt idx="234">
                  <c:v>0.99895441108175642</c:v>
                </c:pt>
                <c:pt idx="235">
                  <c:v>0.98528431897894098</c:v>
                </c:pt>
                <c:pt idx="236">
                  <c:v>0.96762929351897187</c:v>
                </c:pt>
                <c:pt idx="237">
                  <c:v>0.95206711194966265</c:v>
                </c:pt>
                <c:pt idx="238">
                  <c:v>1.0151670612032706</c:v>
                </c:pt>
                <c:pt idx="239">
                  <c:v>0.9895944262836659</c:v>
                </c:pt>
                <c:pt idx="240">
                  <c:v>0.93133518606662258</c:v>
                </c:pt>
                <c:pt idx="241">
                  <c:v>0.90187852460373463</c:v>
                </c:pt>
                <c:pt idx="242">
                  <c:v>0.88784150476554424</c:v>
                </c:pt>
                <c:pt idx="243">
                  <c:v>0.86877934404802981</c:v>
                </c:pt>
                <c:pt idx="244">
                  <c:v>0.85076550318971311</c:v>
                </c:pt>
                <c:pt idx="245">
                  <c:v>0.83698930184696108</c:v>
                </c:pt>
                <c:pt idx="246">
                  <c:v>0.82398702243915967</c:v>
                </c:pt>
                <c:pt idx="247">
                  <c:v>0.81114717062464148</c:v>
                </c:pt>
                <c:pt idx="248">
                  <c:v>0.83957048139301715</c:v>
                </c:pt>
                <c:pt idx="249">
                  <c:v>0.83828214689672953</c:v>
                </c:pt>
                <c:pt idx="250">
                  <c:v>0.79555491014447477</c:v>
                </c:pt>
                <c:pt idx="251">
                  <c:v>0.77501435437027566</c:v>
                </c:pt>
                <c:pt idx="252">
                  <c:v>0.76358864944079774</c:v>
                </c:pt>
                <c:pt idx="253">
                  <c:v>0.75044245547522503</c:v>
                </c:pt>
                <c:pt idx="254">
                  <c:v>0.73786753770104108</c:v>
                </c:pt>
                <c:pt idx="255">
                  <c:v>0.72718611704561542</c:v>
                </c:pt>
                <c:pt idx="256">
                  <c:v>0.71547081587128492</c:v>
                </c:pt>
                <c:pt idx="257">
                  <c:v>0.70396263230307632</c:v>
                </c:pt>
                <c:pt idx="258">
                  <c:v>0.72321905042278301</c:v>
                </c:pt>
                <c:pt idx="259">
                  <c:v>0.72268070014449026</c:v>
                </c:pt>
                <c:pt idx="260">
                  <c:v>0.68701682539979469</c:v>
                </c:pt>
                <c:pt idx="261">
                  <c:v>0.66863410153275316</c:v>
                </c:pt>
                <c:pt idx="262">
                  <c:v>0.6529538728088633</c:v>
                </c:pt>
                <c:pt idx="263">
                  <c:v>0.64014329945385362</c:v>
                </c:pt>
                <c:pt idx="264">
                  <c:v>0.62772302967248594</c:v>
                </c:pt>
                <c:pt idx="265">
                  <c:v>0.61790931314261743</c:v>
                </c:pt>
                <c:pt idx="266">
                  <c:v>0.60697294660220302</c:v>
                </c:pt>
                <c:pt idx="267">
                  <c:v>0.59958274320825389</c:v>
                </c:pt>
                <c:pt idx="268">
                  <c:v>0.61828122501989513</c:v>
                </c:pt>
                <c:pt idx="269">
                  <c:v>0.6164078792532135</c:v>
                </c:pt>
                <c:pt idx="270">
                  <c:v>0.58263326845340857</c:v>
                </c:pt>
                <c:pt idx="271">
                  <c:v>0.56702741565990034</c:v>
                </c:pt>
                <c:pt idx="272">
                  <c:v>0.55331295862577101</c:v>
                </c:pt>
                <c:pt idx="273">
                  <c:v>0.54249507108108974</c:v>
                </c:pt>
                <c:pt idx="274">
                  <c:v>0.53612251774661224</c:v>
                </c:pt>
                <c:pt idx="275">
                  <c:v>0.52672786218166712</c:v>
                </c:pt>
                <c:pt idx="276">
                  <c:v>0.51572221567906651</c:v>
                </c:pt>
                <c:pt idx="277">
                  <c:v>0.50478113883744846</c:v>
                </c:pt>
                <c:pt idx="278">
                  <c:v>0.52630026329770641</c:v>
                </c:pt>
                <c:pt idx="279">
                  <c:v>0.52354876456684984</c:v>
                </c:pt>
                <c:pt idx="280">
                  <c:v>0.49457375652926655</c:v>
                </c:pt>
                <c:pt idx="281">
                  <c:v>0.47767315097092583</c:v>
                </c:pt>
                <c:pt idx="282">
                  <c:v>0.46331549365816282</c:v>
                </c:pt>
                <c:pt idx="283">
                  <c:v>0.45196254470190494</c:v>
                </c:pt>
                <c:pt idx="284">
                  <c:v>0.44173788252372925</c:v>
                </c:pt>
                <c:pt idx="285">
                  <c:v>0.43512597573389167</c:v>
                </c:pt>
                <c:pt idx="286">
                  <c:v>0.42963370366685466</c:v>
                </c:pt>
                <c:pt idx="287">
                  <c:v>0.41451599167570324</c:v>
                </c:pt>
                <c:pt idx="288">
                  <c:v>0.43097663443595402</c:v>
                </c:pt>
                <c:pt idx="289">
                  <c:v>0.43035782878365508</c:v>
                </c:pt>
                <c:pt idx="290">
                  <c:v>0.40652086739190979</c:v>
                </c:pt>
                <c:pt idx="291">
                  <c:v>0.39348847249357011</c:v>
                </c:pt>
                <c:pt idx="292">
                  <c:v>0.38270218371311759</c:v>
                </c:pt>
                <c:pt idx="293">
                  <c:v>0.36750862430718478</c:v>
                </c:pt>
                <c:pt idx="294">
                  <c:v>0.35361127637338197</c:v>
                </c:pt>
                <c:pt idx="295">
                  <c:v>0.34710440517559726</c:v>
                </c:pt>
                <c:pt idx="296">
                  <c:v>0.34243410485719761</c:v>
                </c:pt>
                <c:pt idx="297">
                  <c:v>0.33878711160921382</c:v>
                </c:pt>
                <c:pt idx="298">
                  <c:v>0.34808469593520713</c:v>
                </c:pt>
                <c:pt idx="299">
                  <c:v>0.34565630379600831</c:v>
                </c:pt>
                <c:pt idx="300">
                  <c:v>0.32576651775558174</c:v>
                </c:pt>
                <c:pt idx="301">
                  <c:v>0.32065311579742223</c:v>
                </c:pt>
                <c:pt idx="302">
                  <c:v>0.31091469316653708</c:v>
                </c:pt>
                <c:pt idx="303">
                  <c:v>0.3021566029346196</c:v>
                </c:pt>
                <c:pt idx="304">
                  <c:v>0.29738218827771795</c:v>
                </c:pt>
                <c:pt idx="305">
                  <c:v>0.28936437936686427</c:v>
                </c:pt>
                <c:pt idx="306">
                  <c:v>0.28190135855344939</c:v>
                </c:pt>
                <c:pt idx="307">
                  <c:v>0.27566063005954478</c:v>
                </c:pt>
              </c:numCache>
            </c:numRef>
          </c:yVal>
          <c:smooth val="1"/>
          <c:extLst>
            <c:ext xmlns:c16="http://schemas.microsoft.com/office/drawing/2014/chart" uri="{C3380CC4-5D6E-409C-BE32-E72D297353CC}">
              <c16:uniqueId val="{00000000-7A53-4107-8B8D-7E8ADFCA1531}"/>
            </c:ext>
          </c:extLst>
        </c:ser>
        <c:ser>
          <c:idx val="1"/>
          <c:order val="1"/>
          <c:tx>
            <c:v>fit</c:v>
          </c:tx>
          <c:spPr>
            <a:ln>
              <a:solidFill>
                <a:schemeClr val="bg1">
                  <a:lumMod val="75000"/>
                </a:schemeClr>
              </a:solidFill>
            </a:ln>
          </c:spPr>
          <c:marker>
            <c:symbol val="none"/>
          </c:marker>
          <c:xVal>
            <c:numRef>
              <c:f>VECD!$T$37:$T$334</c:f>
              <c:numCache>
                <c:formatCode>#,##0.0000</c:formatCode>
                <c:ptCount val="298"/>
                <c:pt idx="0">
                  <c:v>107.70597103477084</c:v>
                </c:pt>
                <c:pt idx="1">
                  <c:v>117.73044025310551</c:v>
                </c:pt>
                <c:pt idx="2">
                  <c:v>126.05474667660003</c:v>
                </c:pt>
                <c:pt idx="3">
                  <c:v>133.13680542998117</c:v>
                </c:pt>
                <c:pt idx="4">
                  <c:v>141.4706622119069</c:v>
                </c:pt>
                <c:pt idx="5">
                  <c:v>147.46479279357476</c:v>
                </c:pt>
                <c:pt idx="6">
                  <c:v>153.14034050740193</c:v>
                </c:pt>
                <c:pt idx="7">
                  <c:v>168.27995131127133</c:v>
                </c:pt>
                <c:pt idx="8">
                  <c:v>204.64836326132308</c:v>
                </c:pt>
                <c:pt idx="9">
                  <c:v>247.06103882730682</c:v>
                </c:pt>
                <c:pt idx="10">
                  <c:v>271.23552899027243</c:v>
                </c:pt>
                <c:pt idx="11">
                  <c:v>292.47032685303611</c:v>
                </c:pt>
                <c:pt idx="12">
                  <c:v>311.09890271638591</c:v>
                </c:pt>
                <c:pt idx="13">
                  <c:v>327.07399721362862</c:v>
                </c:pt>
                <c:pt idx="14">
                  <c:v>341.09050501482665</c:v>
                </c:pt>
                <c:pt idx="15">
                  <c:v>352.76804225382392</c:v>
                </c:pt>
                <c:pt idx="16">
                  <c:v>364.51292867659828</c:v>
                </c:pt>
                <c:pt idx="17">
                  <c:v>436.11392988771934</c:v>
                </c:pt>
                <c:pt idx="18">
                  <c:v>467.15569030562557</c:v>
                </c:pt>
                <c:pt idx="19">
                  <c:v>523.171800308971</c:v>
                </c:pt>
                <c:pt idx="20">
                  <c:v>564.99668183733115</c:v>
                </c:pt>
                <c:pt idx="21">
                  <c:v>597.90131374778571</c:v>
                </c:pt>
                <c:pt idx="22">
                  <c:v>623.88957233235578</c:v>
                </c:pt>
                <c:pt idx="23">
                  <c:v>652.28889130308664</c:v>
                </c:pt>
                <c:pt idx="24">
                  <c:v>673.19367159475041</c:v>
                </c:pt>
                <c:pt idx="25">
                  <c:v>694.93707337055559</c:v>
                </c:pt>
                <c:pt idx="26">
                  <c:v>713.61864403463551</c:v>
                </c:pt>
                <c:pt idx="27">
                  <c:v>797.04220863960632</c:v>
                </c:pt>
                <c:pt idx="28">
                  <c:v>770.16556750000973</c:v>
                </c:pt>
                <c:pt idx="29">
                  <c:v>869.44158750342285</c:v>
                </c:pt>
                <c:pt idx="30">
                  <c:v>927.14966376255779</c:v>
                </c:pt>
                <c:pt idx="31">
                  <c:v>971.51217587377448</c:v>
                </c:pt>
                <c:pt idx="32">
                  <c:v>1011.4663565200559</c:v>
                </c:pt>
                <c:pt idx="33">
                  <c:v>1045.1183753300568</c:v>
                </c:pt>
                <c:pt idx="34">
                  <c:v>1076.4418830203192</c:v>
                </c:pt>
                <c:pt idx="35">
                  <c:v>1107.8617566299265</c:v>
                </c:pt>
                <c:pt idx="36">
                  <c:v>1133.0576385763275</c:v>
                </c:pt>
                <c:pt idx="37">
                  <c:v>1206.777788013243</c:v>
                </c:pt>
                <c:pt idx="38">
                  <c:v>1213.34167016483</c:v>
                </c:pt>
                <c:pt idx="39">
                  <c:v>1328.5335134744637</c:v>
                </c:pt>
                <c:pt idx="40">
                  <c:v>1402.3443286479383</c:v>
                </c:pt>
                <c:pt idx="41">
                  <c:v>1461.8088007803765</c:v>
                </c:pt>
                <c:pt idx="42">
                  <c:v>1512.9165756506941</c:v>
                </c:pt>
                <c:pt idx="43">
                  <c:v>1559.2920967697501</c:v>
                </c:pt>
                <c:pt idx="44">
                  <c:v>1599.167650238262</c:v>
                </c:pt>
                <c:pt idx="45">
                  <c:v>1636.9058894379077</c:v>
                </c:pt>
                <c:pt idx="46">
                  <c:v>1671.8784909500152</c:v>
                </c:pt>
                <c:pt idx="47">
                  <c:v>1739.0922585955186</c:v>
                </c:pt>
                <c:pt idx="48">
                  <c:v>1769.7179163601745</c:v>
                </c:pt>
                <c:pt idx="49">
                  <c:v>1917.5537518597669</c:v>
                </c:pt>
                <c:pt idx="50">
                  <c:v>2008.6787821445719</c:v>
                </c:pt>
                <c:pt idx="51">
                  <c:v>2084.2226208272605</c:v>
                </c:pt>
                <c:pt idx="52">
                  <c:v>2149.516801794266</c:v>
                </c:pt>
                <c:pt idx="53">
                  <c:v>2204.8805530048676</c:v>
                </c:pt>
                <c:pt idx="54">
                  <c:v>2255.8356421970821</c:v>
                </c:pt>
                <c:pt idx="55">
                  <c:v>2302.4958909631819</c:v>
                </c:pt>
                <c:pt idx="56">
                  <c:v>2345.8851187316955</c:v>
                </c:pt>
                <c:pt idx="57">
                  <c:v>2401.517361339344</c:v>
                </c:pt>
                <c:pt idx="58">
                  <c:v>2460.403008225931</c:v>
                </c:pt>
                <c:pt idx="59">
                  <c:v>2623.2885272498365</c:v>
                </c:pt>
                <c:pt idx="60">
                  <c:v>2730.829155236077</c:v>
                </c:pt>
                <c:pt idx="61">
                  <c:v>2816.4361559251865</c:v>
                </c:pt>
                <c:pt idx="62">
                  <c:v>2888.4067248001325</c:v>
                </c:pt>
                <c:pt idx="63">
                  <c:v>2954.7421913337689</c:v>
                </c:pt>
                <c:pt idx="64">
                  <c:v>3015.1770609082228</c:v>
                </c:pt>
                <c:pt idx="65">
                  <c:v>3069.3517052506777</c:v>
                </c:pt>
                <c:pt idx="66">
                  <c:v>3120.9813206318008</c:v>
                </c:pt>
                <c:pt idx="67">
                  <c:v>3280.0526316912783</c:v>
                </c:pt>
                <c:pt idx="68">
                  <c:v>3152.9669808895728</c:v>
                </c:pt>
                <c:pt idx="69">
                  <c:v>3363.8615063242187</c:v>
                </c:pt>
                <c:pt idx="70">
                  <c:v>3489.3757994324728</c:v>
                </c:pt>
                <c:pt idx="71">
                  <c:v>3588.3417936981905</c:v>
                </c:pt>
                <c:pt idx="72">
                  <c:v>3675.4831703521068</c:v>
                </c:pt>
                <c:pt idx="73">
                  <c:v>3751.5411240300627</c:v>
                </c:pt>
                <c:pt idx="74">
                  <c:v>3819.073864085492</c:v>
                </c:pt>
                <c:pt idx="75">
                  <c:v>3884.331775731805</c:v>
                </c:pt>
                <c:pt idx="76">
                  <c:v>3943.2099235174019</c:v>
                </c:pt>
                <c:pt idx="77">
                  <c:v>3984.7538531937043</c:v>
                </c:pt>
                <c:pt idx="78">
                  <c:v>4033.3099157100673</c:v>
                </c:pt>
                <c:pt idx="79">
                  <c:v>4241.0580498070312</c:v>
                </c:pt>
                <c:pt idx="80">
                  <c:v>4368.6708563141465</c:v>
                </c:pt>
                <c:pt idx="81">
                  <c:v>4473.9697158327517</c:v>
                </c:pt>
                <c:pt idx="82">
                  <c:v>4566.9339262003505</c:v>
                </c:pt>
                <c:pt idx="83">
                  <c:v>4648.5563036425392</c:v>
                </c:pt>
                <c:pt idx="84">
                  <c:v>4724.8524520484498</c:v>
                </c:pt>
                <c:pt idx="85">
                  <c:v>4793.37565968729</c:v>
                </c:pt>
                <c:pt idx="86">
                  <c:v>4858.0584794372444</c:v>
                </c:pt>
                <c:pt idx="87">
                  <c:v>4868.9328835743499</c:v>
                </c:pt>
                <c:pt idx="88">
                  <c:v>4957.9495065171359</c:v>
                </c:pt>
                <c:pt idx="89">
                  <c:v>5149.2418308131528</c:v>
                </c:pt>
                <c:pt idx="90">
                  <c:v>5286.8545884271261</c:v>
                </c:pt>
                <c:pt idx="91">
                  <c:v>5399.3077024589238</c:v>
                </c:pt>
                <c:pt idx="92">
                  <c:v>5494.8722692638758</c:v>
                </c:pt>
                <c:pt idx="93">
                  <c:v>5583.8851305596663</c:v>
                </c:pt>
                <c:pt idx="94">
                  <c:v>5666.6076173308229</c:v>
                </c:pt>
                <c:pt idx="95">
                  <c:v>5739.9650355068907</c:v>
                </c:pt>
                <c:pt idx="96">
                  <c:v>5811.2418641309596</c:v>
                </c:pt>
                <c:pt idx="97">
                  <c:v>6118.9258650802785</c:v>
                </c:pt>
                <c:pt idx="98">
                  <c:v>5738.6231668669116</c:v>
                </c:pt>
                <c:pt idx="99">
                  <c:v>6018.4559173819835</c:v>
                </c:pt>
                <c:pt idx="100">
                  <c:v>6184.8667668254766</c:v>
                </c:pt>
                <c:pt idx="101">
                  <c:v>6314.3001267596801</c:v>
                </c:pt>
                <c:pt idx="102">
                  <c:v>6424.0557925211415</c:v>
                </c:pt>
                <c:pt idx="103">
                  <c:v>6524.5953563639869</c:v>
                </c:pt>
                <c:pt idx="104">
                  <c:v>6614.6997825101134</c:v>
                </c:pt>
                <c:pt idx="105">
                  <c:v>6698.5741217547002</c:v>
                </c:pt>
                <c:pt idx="106">
                  <c:v>6775.1009569072676</c:v>
                </c:pt>
                <c:pt idx="107">
                  <c:v>6878.9858603136563</c:v>
                </c:pt>
                <c:pt idx="108">
                  <c:v>6807.1800970273162</c:v>
                </c:pt>
                <c:pt idx="109">
                  <c:v>7036.5740199234579</c:v>
                </c:pt>
                <c:pt idx="110">
                  <c:v>7192.7555695016272</c:v>
                </c:pt>
                <c:pt idx="111">
                  <c:v>7322.8168568799092</c:v>
                </c:pt>
                <c:pt idx="112">
                  <c:v>7435.6715300335036</c:v>
                </c:pt>
                <c:pt idx="113">
                  <c:v>7538.247569190321</c:v>
                </c:pt>
                <c:pt idx="114">
                  <c:v>7630.5482836689871</c:v>
                </c:pt>
                <c:pt idx="115">
                  <c:v>7720.6166329048083</c:v>
                </c:pt>
                <c:pt idx="116">
                  <c:v>7803.4114958029068</c:v>
                </c:pt>
                <c:pt idx="117">
                  <c:v>7540.2601070207438</c:v>
                </c:pt>
                <c:pt idx="118">
                  <c:v>7650.2004776500344</c:v>
                </c:pt>
                <c:pt idx="119">
                  <c:v>7977.9670280124592</c:v>
                </c:pt>
                <c:pt idx="120">
                  <c:v>8163.8483975784229</c:v>
                </c:pt>
                <c:pt idx="121">
                  <c:v>8312.7216406460484</c:v>
                </c:pt>
                <c:pt idx="122">
                  <c:v>8436.2474243540419</c:v>
                </c:pt>
                <c:pt idx="123">
                  <c:v>8547.9757112130028</c:v>
                </c:pt>
                <c:pt idx="124">
                  <c:v>8651.323744122863</c:v>
                </c:pt>
                <c:pt idx="125">
                  <c:v>8745.2337039328395</c:v>
                </c:pt>
                <c:pt idx="126">
                  <c:v>8836.1008995233042</c:v>
                </c:pt>
                <c:pt idx="127">
                  <c:v>8611.4486297067815</c:v>
                </c:pt>
                <c:pt idx="128">
                  <c:v>8567.7666437207263</c:v>
                </c:pt>
                <c:pt idx="129">
                  <c:v>8901.0518678026456</c:v>
                </c:pt>
                <c:pt idx="130">
                  <c:v>9093.6283984774127</c:v>
                </c:pt>
                <c:pt idx="131">
                  <c:v>9248.7581320347344</c:v>
                </c:pt>
                <c:pt idx="132">
                  <c:v>9378.2747793529452</c:v>
                </c:pt>
                <c:pt idx="133">
                  <c:v>9498.4103817555751</c:v>
                </c:pt>
                <c:pt idx="134">
                  <c:v>9608.7094241665964</c:v>
                </c:pt>
                <c:pt idx="135">
                  <c:v>9708.2559077018432</c:v>
                </c:pt>
                <c:pt idx="136">
                  <c:v>9805.1924259125353</c:v>
                </c:pt>
                <c:pt idx="137">
                  <c:v>9519.8281105611914</c:v>
                </c:pt>
                <c:pt idx="138">
                  <c:v>9609.8207733721501</c:v>
                </c:pt>
                <c:pt idx="139">
                  <c:v>9965.5913918726546</c:v>
                </c:pt>
                <c:pt idx="140">
                  <c:v>10170.309365856381</c:v>
                </c:pt>
                <c:pt idx="141">
                  <c:v>10325.946531628892</c:v>
                </c:pt>
                <c:pt idx="142">
                  <c:v>10465.20916332782</c:v>
                </c:pt>
                <c:pt idx="143">
                  <c:v>10589.209234077491</c:v>
                </c:pt>
                <c:pt idx="144">
                  <c:v>10702.968435513376</c:v>
                </c:pt>
                <c:pt idx="145">
                  <c:v>10809.896448748234</c:v>
                </c:pt>
                <c:pt idx="146">
                  <c:v>10911.655359987421</c:v>
                </c:pt>
                <c:pt idx="147">
                  <c:v>10576.91947026617</c:v>
                </c:pt>
                <c:pt idx="148">
                  <c:v>10706.73796898482</c:v>
                </c:pt>
                <c:pt idx="149">
                  <c:v>11089.46268542446</c:v>
                </c:pt>
                <c:pt idx="150">
                  <c:v>11302.58106499998</c:v>
                </c:pt>
                <c:pt idx="151">
                  <c:v>11468.865069004471</c:v>
                </c:pt>
                <c:pt idx="152">
                  <c:v>11619.084594371581</c:v>
                </c:pt>
                <c:pt idx="153">
                  <c:v>11747.602199325558</c:v>
                </c:pt>
                <c:pt idx="154">
                  <c:v>11866.9232258702</c:v>
                </c:pt>
                <c:pt idx="155">
                  <c:v>11983.203009771811</c:v>
                </c:pt>
                <c:pt idx="156">
                  <c:v>12092.660865652402</c:v>
                </c:pt>
                <c:pt idx="157">
                  <c:v>11656.280272298201</c:v>
                </c:pt>
                <c:pt idx="158">
                  <c:v>11886.121946341715</c:v>
                </c:pt>
                <c:pt idx="159">
                  <c:v>12258.35358313506</c:v>
                </c:pt>
                <c:pt idx="160">
                  <c:v>12472.737784335237</c:v>
                </c:pt>
                <c:pt idx="161">
                  <c:v>12644.975630324285</c:v>
                </c:pt>
                <c:pt idx="162">
                  <c:v>12792.73081813018</c:v>
                </c:pt>
                <c:pt idx="163">
                  <c:v>12927.504449697028</c:v>
                </c:pt>
                <c:pt idx="164">
                  <c:v>13047.668071079936</c:v>
                </c:pt>
                <c:pt idx="165">
                  <c:v>13161.196093603416</c:v>
                </c:pt>
                <c:pt idx="166">
                  <c:v>13270.758633615194</c:v>
                </c:pt>
                <c:pt idx="167">
                  <c:v>12879.755077897045</c:v>
                </c:pt>
                <c:pt idx="168">
                  <c:v>13049.310292874437</c:v>
                </c:pt>
                <c:pt idx="169">
                  <c:v>13417.312016214377</c:v>
                </c:pt>
                <c:pt idx="170">
                  <c:v>13633.089748887454</c:v>
                </c:pt>
                <c:pt idx="171">
                  <c:v>13803.506317105721</c:v>
                </c:pt>
                <c:pt idx="172">
                  <c:v>13952.171085869475</c:v>
                </c:pt>
                <c:pt idx="173">
                  <c:v>14083.408497470391</c:v>
                </c:pt>
                <c:pt idx="174">
                  <c:v>14203.675889162105</c:v>
                </c:pt>
                <c:pt idx="175">
                  <c:v>14320.640003158012</c:v>
                </c:pt>
                <c:pt idx="176">
                  <c:v>14428.964554726064</c:v>
                </c:pt>
                <c:pt idx="177">
                  <c:v>14044.635124219934</c:v>
                </c:pt>
                <c:pt idx="178">
                  <c:v>14200.327279644274</c:v>
                </c:pt>
                <c:pt idx="179">
                  <c:v>14575.705954725752</c:v>
                </c:pt>
                <c:pt idx="180">
                  <c:v>14798.178039983579</c:v>
                </c:pt>
                <c:pt idx="181">
                  <c:v>14974.291317109561</c:v>
                </c:pt>
                <c:pt idx="182">
                  <c:v>15124.588074253805</c:v>
                </c:pt>
                <c:pt idx="183">
                  <c:v>15259.87483844632</c:v>
                </c:pt>
                <c:pt idx="184">
                  <c:v>15391.427495483693</c:v>
                </c:pt>
                <c:pt idx="185">
                  <c:v>15513.337264301423</c:v>
                </c:pt>
                <c:pt idx="186">
                  <c:v>15630.491625691862</c:v>
                </c:pt>
                <c:pt idx="187">
                  <c:v>15203.442873684064</c:v>
                </c:pt>
                <c:pt idx="188">
                  <c:v>15388.273107239913</c:v>
                </c:pt>
                <c:pt idx="189">
                  <c:v>15755.271622764752</c:v>
                </c:pt>
                <c:pt idx="190">
                  <c:v>15981.152185271969</c:v>
                </c:pt>
                <c:pt idx="191">
                  <c:v>16168.59357399321</c:v>
                </c:pt>
                <c:pt idx="192">
                  <c:v>16328.162164855745</c:v>
                </c:pt>
                <c:pt idx="193">
                  <c:v>16474.602660027147</c:v>
                </c:pt>
                <c:pt idx="194">
                  <c:v>16582.753903342364</c:v>
                </c:pt>
                <c:pt idx="195">
                  <c:v>16705.158541179731</c:v>
                </c:pt>
                <c:pt idx="196">
                  <c:v>16823.783854995301</c:v>
                </c:pt>
                <c:pt idx="197">
                  <c:v>16399.774053021756</c:v>
                </c:pt>
                <c:pt idx="198">
                  <c:v>16606.935778417821</c:v>
                </c:pt>
                <c:pt idx="199">
                  <c:v>17000.308218668521</c:v>
                </c:pt>
                <c:pt idx="200">
                  <c:v>17208.213642864259</c:v>
                </c:pt>
                <c:pt idx="201">
                  <c:v>17399.599060856533</c:v>
                </c:pt>
                <c:pt idx="202">
                  <c:v>17571.429031879514</c:v>
                </c:pt>
                <c:pt idx="203">
                  <c:v>17724.922570854986</c:v>
                </c:pt>
                <c:pt idx="204">
                  <c:v>17837.924679829623</c:v>
                </c:pt>
                <c:pt idx="205">
                  <c:v>17976.201667817761</c:v>
                </c:pt>
                <c:pt idx="206">
                  <c:v>18101.456016474429</c:v>
                </c:pt>
                <c:pt idx="207">
                  <c:v>17684.407299279297</c:v>
                </c:pt>
                <c:pt idx="208">
                  <c:v>17886.89173662326</c:v>
                </c:pt>
                <c:pt idx="209">
                  <c:v>18264.800920145943</c:v>
                </c:pt>
                <c:pt idx="210">
                  <c:v>18485.572386531614</c:v>
                </c:pt>
                <c:pt idx="211">
                  <c:v>18608.729357752654</c:v>
                </c:pt>
                <c:pt idx="212">
                  <c:v>18765.988001499543</c:v>
                </c:pt>
                <c:pt idx="213">
                  <c:v>18915.798563458895</c:v>
                </c:pt>
                <c:pt idx="214">
                  <c:v>19037.257583332783</c:v>
                </c:pt>
                <c:pt idx="215">
                  <c:v>19153.533041388207</c:v>
                </c:pt>
                <c:pt idx="216">
                  <c:v>19268.552120272772</c:v>
                </c:pt>
                <c:pt idx="217">
                  <c:v>19030.788789888407</c:v>
                </c:pt>
                <c:pt idx="218">
                  <c:v>19051.908528728098</c:v>
                </c:pt>
                <c:pt idx="219">
                  <c:v>19367.989544155444</c:v>
                </c:pt>
                <c:pt idx="220">
                  <c:v>19545.080353542158</c:v>
                </c:pt>
                <c:pt idx="221">
                  <c:v>19657.003318802894</c:v>
                </c:pt>
                <c:pt idx="222">
                  <c:v>19782.005280096513</c:v>
                </c:pt>
                <c:pt idx="223">
                  <c:v>19902.559623844383</c:v>
                </c:pt>
                <c:pt idx="224">
                  <c:v>20008.865373563462</c:v>
                </c:pt>
                <c:pt idx="225">
                  <c:v>20123.025049146971</c:v>
                </c:pt>
                <c:pt idx="226">
                  <c:v>20235.716126312</c:v>
                </c:pt>
                <c:pt idx="227">
                  <c:v>20050.248942042814</c:v>
                </c:pt>
                <c:pt idx="228">
                  <c:v>20061.66027196349</c:v>
                </c:pt>
                <c:pt idx="229">
                  <c:v>20352.638935530362</c:v>
                </c:pt>
                <c:pt idx="230">
                  <c:v>20525.647982780967</c:v>
                </c:pt>
                <c:pt idx="231">
                  <c:v>20678.197957026445</c:v>
                </c:pt>
                <c:pt idx="232">
                  <c:v>20808.436534903864</c:v>
                </c:pt>
                <c:pt idx="233">
                  <c:v>20935.604925812866</c:v>
                </c:pt>
                <c:pt idx="234">
                  <c:v>21041.326163624857</c:v>
                </c:pt>
                <c:pt idx="235">
                  <c:v>21156.310376353464</c:v>
                </c:pt>
                <c:pt idx="236">
                  <c:v>21240.974435212869</c:v>
                </c:pt>
                <c:pt idx="237">
                  <c:v>21046.711422309596</c:v>
                </c:pt>
                <c:pt idx="238">
                  <c:v>21078.644753539007</c:v>
                </c:pt>
                <c:pt idx="239">
                  <c:v>21374.249039785715</c:v>
                </c:pt>
                <c:pt idx="240">
                  <c:v>21535.615450419846</c:v>
                </c:pt>
                <c:pt idx="241">
                  <c:v>21681.391059580183</c:v>
                </c:pt>
                <c:pt idx="242">
                  <c:v>21802.369989431212</c:v>
                </c:pt>
                <c:pt idx="243">
                  <c:v>21882.159179518119</c:v>
                </c:pt>
                <c:pt idx="244">
                  <c:v>21990.666367977261</c:v>
                </c:pt>
                <c:pt idx="245">
                  <c:v>22113.412493647171</c:v>
                </c:pt>
                <c:pt idx="246">
                  <c:v>22235.452054096953</c:v>
                </c:pt>
                <c:pt idx="247">
                  <c:v>22007.182990083176</c:v>
                </c:pt>
                <c:pt idx="248">
                  <c:v>22052.716564607636</c:v>
                </c:pt>
                <c:pt idx="249">
                  <c:v>22330.203283624694</c:v>
                </c:pt>
                <c:pt idx="250">
                  <c:v>22512.374325367487</c:v>
                </c:pt>
                <c:pt idx="251">
                  <c:v>22672.178702841669</c:v>
                </c:pt>
                <c:pt idx="252">
                  <c:v>22805.404447499099</c:v>
                </c:pt>
                <c:pt idx="253">
                  <c:v>22927.990398626775</c:v>
                </c:pt>
                <c:pt idx="254">
                  <c:v>23014.900135059805</c:v>
                </c:pt>
                <c:pt idx="255">
                  <c:v>23090.306984974617</c:v>
                </c:pt>
                <c:pt idx="256">
                  <c:v>23257.418828271933</c:v>
                </c:pt>
                <c:pt idx="257">
                  <c:v>23064.702393719253</c:v>
                </c:pt>
                <c:pt idx="258">
                  <c:v>23079.492222794332</c:v>
                </c:pt>
                <c:pt idx="259">
                  <c:v>23331.709526271152</c:v>
                </c:pt>
                <c:pt idx="260">
                  <c:v>23488.641402597412</c:v>
                </c:pt>
                <c:pt idx="261">
                  <c:v>23623.656084810627</c:v>
                </c:pt>
                <c:pt idx="262">
                  <c:v>23801.194093613773</c:v>
                </c:pt>
                <c:pt idx="263">
                  <c:v>23965.879073500484</c:v>
                </c:pt>
                <c:pt idx="264">
                  <c:v>24056.811818680548</c:v>
                </c:pt>
                <c:pt idx="265">
                  <c:v>24126.673637561187</c:v>
                </c:pt>
                <c:pt idx="266">
                  <c:v>24184.704921609224</c:v>
                </c:pt>
                <c:pt idx="267">
                  <c:v>24053.325142414957</c:v>
                </c:pt>
                <c:pt idx="268">
                  <c:v>24099.120432682812</c:v>
                </c:pt>
                <c:pt idx="269">
                  <c:v>24328.825970204969</c:v>
                </c:pt>
                <c:pt idx="270">
                  <c:v>24408.101637609663</c:v>
                </c:pt>
                <c:pt idx="271">
                  <c:v>24539.696345466844</c:v>
                </c:pt>
                <c:pt idx="272">
                  <c:v>24660.689955360162</c:v>
                </c:pt>
                <c:pt idx="273">
                  <c:v>24735.831234976049</c:v>
                </c:pt>
                <c:pt idx="274">
                  <c:v>24849.061703304869</c:v>
                </c:pt>
                <c:pt idx="275">
                  <c:v>24955.769293375466</c:v>
                </c:pt>
                <c:pt idx="276">
                  <c:v>25048.68230599118</c:v>
                </c:pt>
              </c:numCache>
            </c:numRef>
          </c:xVal>
          <c:yVal>
            <c:numRef>
              <c:f>VECD!$W$37:$W$334</c:f>
              <c:numCache>
                <c:formatCode>0.0000</c:formatCode>
                <c:ptCount val="298"/>
                <c:pt idx="0">
                  <c:v>8.7788599782750865</c:v>
                </c:pt>
                <c:pt idx="1">
                  <c:v>8.7404179316076576</c:v>
                </c:pt>
                <c:pt idx="2">
                  <c:v>8.7098741294191591</c:v>
                </c:pt>
                <c:pt idx="3">
                  <c:v>8.6847705556719923</c:v>
                </c:pt>
                <c:pt idx="4">
                  <c:v>8.6561737763716327</c:v>
                </c:pt>
                <c:pt idx="5">
                  <c:v>8.6361871519039575</c:v>
                </c:pt>
                <c:pt idx="6">
                  <c:v>8.6176798799420204</c:v>
                </c:pt>
                <c:pt idx="7">
                  <c:v>8.5701233906436816</c:v>
                </c:pt>
                <c:pt idx="8">
                  <c:v>8.4649345629269082</c:v>
                </c:pt>
                <c:pt idx="9">
                  <c:v>8.3548134529627163</c:v>
                </c:pt>
                <c:pt idx="10">
                  <c:v>8.2967756556798484</c:v>
                </c:pt>
                <c:pt idx="11">
                  <c:v>8.2481535492080376</c:v>
                </c:pt>
                <c:pt idx="12">
                  <c:v>8.207110350154748</c:v>
                </c:pt>
                <c:pt idx="13">
                  <c:v>8.1730017894524529</c:v>
                </c:pt>
                <c:pt idx="14">
                  <c:v>8.1438391269859203</c:v>
                </c:pt>
                <c:pt idx="15">
                  <c:v>8.1200537915244855</c:v>
                </c:pt>
                <c:pt idx="16">
                  <c:v>8.0965739935470094</c:v>
                </c:pt>
                <c:pt idx="17">
                  <c:v>7.9618639818683405</c:v>
                </c:pt>
                <c:pt idx="18">
                  <c:v>7.9073485229439253</c:v>
                </c:pt>
                <c:pt idx="19">
                  <c:v>7.8139084185559273</c:v>
                </c:pt>
                <c:pt idx="20">
                  <c:v>7.7477590123936579</c:v>
                </c:pt>
                <c:pt idx="21">
                  <c:v>7.6976313784741848</c:v>
                </c:pt>
                <c:pt idx="22">
                  <c:v>7.6591274690926614</c:v>
                </c:pt>
                <c:pt idx="23">
                  <c:v>7.6180695145420305</c:v>
                </c:pt>
                <c:pt idx="24">
                  <c:v>7.5884854577857617</c:v>
                </c:pt>
                <c:pt idx="25">
                  <c:v>7.5582579509733865</c:v>
                </c:pt>
                <c:pt idx="26">
                  <c:v>7.5327092582217778</c:v>
                </c:pt>
                <c:pt idx="27">
                  <c:v>7.4229784501646305</c:v>
                </c:pt>
                <c:pt idx="28">
                  <c:v>7.4575931582959569</c:v>
                </c:pt>
                <c:pt idx="29">
                  <c:v>7.3328804047639142</c:v>
                </c:pt>
                <c:pt idx="30">
                  <c:v>7.2640476235642524</c:v>
                </c:pt>
                <c:pt idx="31">
                  <c:v>7.2127564223200515</c:v>
                </c:pt>
                <c:pt idx="32">
                  <c:v>7.1676784985031761</c:v>
                </c:pt>
                <c:pt idx="33">
                  <c:v>7.1304822525929792</c:v>
                </c:pt>
                <c:pt idx="34">
                  <c:v>7.0964605993470995</c:v>
                </c:pt>
                <c:pt idx="35">
                  <c:v>7.0628893281783203</c:v>
                </c:pt>
                <c:pt idx="36">
                  <c:v>7.0363533142229411</c:v>
                </c:pt>
                <c:pt idx="37">
                  <c:v>6.9605664493985886</c:v>
                </c:pt>
                <c:pt idx="38">
                  <c:v>6.9539463712518943</c:v>
                </c:pt>
                <c:pt idx="39">
                  <c:v>6.8408987126904801</c:v>
                </c:pt>
                <c:pt idx="40">
                  <c:v>6.7713398921255177</c:v>
                </c:pt>
                <c:pt idx="41">
                  <c:v>6.7167856346255883</c:v>
                </c:pt>
                <c:pt idx="42">
                  <c:v>6.6708875502828837</c:v>
                </c:pt>
                <c:pt idx="43">
                  <c:v>6.6299884463737024</c:v>
                </c:pt>
                <c:pt idx="44">
                  <c:v>6.5953656209871694</c:v>
                </c:pt>
                <c:pt idx="45">
                  <c:v>6.5630431468416024</c:v>
                </c:pt>
                <c:pt idx="46">
                  <c:v>6.5334616334715676</c:v>
                </c:pt>
                <c:pt idx="47">
                  <c:v>6.4775712820522724</c:v>
                </c:pt>
                <c:pt idx="48">
                  <c:v>6.4525081933909458</c:v>
                </c:pt>
                <c:pt idx="49">
                  <c:v>6.3348274520713499</c:v>
                </c:pt>
                <c:pt idx="50">
                  <c:v>6.264818565240569</c:v>
                </c:pt>
                <c:pt idx="51">
                  <c:v>6.2081236181279191</c:v>
                </c:pt>
                <c:pt idx="52">
                  <c:v>6.1600455174822715</c:v>
                </c:pt>
                <c:pt idx="53">
                  <c:v>6.1199193424926293</c:v>
                </c:pt>
                <c:pt idx="54">
                  <c:v>6.083486427525882</c:v>
                </c:pt>
                <c:pt idx="55">
                  <c:v>6.0505282831971314</c:v>
                </c:pt>
                <c:pt idx="56">
                  <c:v>6.0202161218437329</c:v>
                </c:pt>
                <c:pt idx="57">
                  <c:v>5.9818087424490649</c:v>
                </c:pt>
                <c:pt idx="58">
                  <c:v>5.9416967330768991</c:v>
                </c:pt>
                <c:pt idx="59">
                  <c:v>5.8334772452993882</c:v>
                </c:pt>
                <c:pt idx="60">
                  <c:v>5.7640878862786211</c:v>
                </c:pt>
                <c:pt idx="61">
                  <c:v>5.7099426383289122</c:v>
                </c:pt>
                <c:pt idx="62">
                  <c:v>5.6651344591551744</c:v>
                </c:pt>
                <c:pt idx="63">
                  <c:v>5.6243876575156033</c:v>
                </c:pt>
                <c:pt idx="64">
                  <c:v>5.5877110184804391</c:v>
                </c:pt>
                <c:pt idx="65">
                  <c:v>5.555183536103586</c:v>
                </c:pt>
                <c:pt idx="66">
                  <c:v>5.5244833816537779</c:v>
                </c:pt>
                <c:pt idx="67">
                  <c:v>5.4316528915999855</c:v>
                </c:pt>
                <c:pt idx="68">
                  <c:v>5.5056071154620945</c:v>
                </c:pt>
                <c:pt idx="69">
                  <c:v>5.3837611679108859</c:v>
                </c:pt>
                <c:pt idx="70">
                  <c:v>5.3132763006268489</c:v>
                </c:pt>
                <c:pt idx="71">
                  <c:v>5.2586998783406242</c:v>
                </c:pt>
                <c:pt idx="72">
                  <c:v>5.2113412960636154</c:v>
                </c:pt>
                <c:pt idx="73">
                  <c:v>5.1705199048360289</c:v>
                </c:pt>
                <c:pt idx="74">
                  <c:v>5.13466262738753</c:v>
                </c:pt>
                <c:pt idx="75">
                  <c:v>5.1003505342288209</c:v>
                </c:pt>
                <c:pt idx="76">
                  <c:v>5.06967010614275</c:v>
                </c:pt>
                <c:pt idx="77">
                  <c:v>5.0481770392927823</c:v>
                </c:pt>
                <c:pt idx="78">
                  <c:v>5.0232153603596847</c:v>
                </c:pt>
                <c:pt idx="79">
                  <c:v>4.9182810829482415</c:v>
                </c:pt>
                <c:pt idx="80">
                  <c:v>4.8552519694187675</c:v>
                </c:pt>
                <c:pt idx="81">
                  <c:v>4.8040196623320108</c:v>
                </c:pt>
                <c:pt idx="82">
                  <c:v>4.7593496431388402</c:v>
                </c:pt>
                <c:pt idx="83">
                  <c:v>4.7205493766558861</c:v>
                </c:pt>
                <c:pt idx="84">
                  <c:v>4.6846260997840412</c:v>
                </c:pt>
                <c:pt idx="85">
                  <c:v>4.6526397920087748</c:v>
                </c:pt>
                <c:pt idx="86">
                  <c:v>4.6226813428641886</c:v>
                </c:pt>
                <c:pt idx="87">
                  <c:v>4.6176668411112036</c:v>
                </c:pt>
                <c:pt idx="88">
                  <c:v>4.5768534889005927</c:v>
                </c:pt>
                <c:pt idx="89">
                  <c:v>4.4905209571211184</c:v>
                </c:pt>
                <c:pt idx="90">
                  <c:v>4.4295251857413405</c:v>
                </c:pt>
                <c:pt idx="91">
                  <c:v>4.3803412727469633</c:v>
                </c:pt>
                <c:pt idx="92">
                  <c:v>4.3389950389541596</c:v>
                </c:pt>
                <c:pt idx="93">
                  <c:v>4.3008457765591341</c:v>
                </c:pt>
                <c:pt idx="94">
                  <c:v>4.2656979908930506</c:v>
                </c:pt>
                <c:pt idx="95">
                  <c:v>4.2347700267749362</c:v>
                </c:pt>
                <c:pt idx="96">
                  <c:v>4.2049315331697921</c:v>
                </c:pt>
                <c:pt idx="97">
                  <c:v>4.0784327346229299</c:v>
                </c:pt>
                <c:pt idx="98">
                  <c:v>4.2353337643171409</c:v>
                </c:pt>
                <c:pt idx="99">
                  <c:v>4.1193373614732778</c:v>
                </c:pt>
                <c:pt idx="100">
                  <c:v>4.0517910611932857</c:v>
                </c:pt>
                <c:pt idx="101">
                  <c:v>3.9999577905619859</c:v>
                </c:pt>
                <c:pt idx="102">
                  <c:v>3.9564711477497694</c:v>
                </c:pt>
                <c:pt idx="103">
                  <c:v>3.917001392650695</c:v>
                </c:pt>
                <c:pt idx="104">
                  <c:v>3.8819179904746042</c:v>
                </c:pt>
                <c:pt idx="105">
                  <c:v>3.8495011786193603</c:v>
                </c:pt>
                <c:pt idx="106">
                  <c:v>3.8201227635530639</c:v>
                </c:pt>
                <c:pt idx="107">
                  <c:v>3.7805388370716591</c:v>
                </c:pt>
                <c:pt idx="108">
                  <c:v>3.8078632255158595</c:v>
                </c:pt>
                <c:pt idx="109">
                  <c:v>3.7211287864284666</c:v>
                </c:pt>
                <c:pt idx="110">
                  <c:v>3.6629830788587485</c:v>
                </c:pt>
                <c:pt idx="111">
                  <c:v>3.615101635153021</c:v>
                </c:pt>
                <c:pt idx="112">
                  <c:v>3.5739409671125655</c:v>
                </c:pt>
                <c:pt idx="113">
                  <c:v>3.5368329809844665</c:v>
                </c:pt>
                <c:pt idx="114">
                  <c:v>3.5036842703508464</c:v>
                </c:pt>
                <c:pt idx="115">
                  <c:v>3.4715540516526664</c:v>
                </c:pt>
                <c:pt idx="116">
                  <c:v>3.4422040180352917</c:v>
                </c:pt>
                <c:pt idx="117">
                  <c:v>3.5361077741156208</c:v>
                </c:pt>
                <c:pt idx="118">
                  <c:v>3.4966555907694117</c:v>
                </c:pt>
                <c:pt idx="119">
                  <c:v>3.380894532159858</c:v>
                </c:pt>
                <c:pt idx="120">
                  <c:v>3.3164311514015568</c:v>
                </c:pt>
                <c:pt idx="121">
                  <c:v>3.2653952821684875</c:v>
                </c:pt>
                <c:pt idx="122">
                  <c:v>3.223437893845202</c:v>
                </c:pt>
                <c:pt idx="123">
                  <c:v>3.185784393304905</c:v>
                </c:pt>
                <c:pt idx="124">
                  <c:v>3.1512008551749364</c:v>
                </c:pt>
                <c:pt idx="125">
                  <c:v>3.1199765921773475</c:v>
                </c:pt>
                <c:pt idx="126">
                  <c:v>3.0899430823729013</c:v>
                </c:pt>
                <c:pt idx="127">
                  <c:v>3.1645166526168698</c:v>
                </c:pt>
                <c:pt idx="128">
                  <c:v>3.1791435822297558</c:v>
                </c:pt>
                <c:pt idx="129">
                  <c:v>3.068581771895631</c:v>
                </c:pt>
                <c:pt idx="130">
                  <c:v>3.0057571099700686</c:v>
                </c:pt>
                <c:pt idx="131">
                  <c:v>2.9556910874692726</c:v>
                </c:pt>
                <c:pt idx="132">
                  <c:v>2.9142520461832095</c:v>
                </c:pt>
                <c:pt idx="133">
                  <c:v>2.8761013510267155</c:v>
                </c:pt>
                <c:pt idx="134">
                  <c:v>2.8413127083440246</c:v>
                </c:pt>
                <c:pt idx="135">
                  <c:v>2.8101078276200111</c:v>
                </c:pt>
                <c:pt idx="136">
                  <c:v>2.7798936149922495</c:v>
                </c:pt>
                <c:pt idx="137">
                  <c:v>2.8693284253062084</c:v>
                </c:pt>
                <c:pt idx="138">
                  <c:v>2.8409633318548906</c:v>
                </c:pt>
                <c:pt idx="139">
                  <c:v>2.7302655859318907</c:v>
                </c:pt>
                <c:pt idx="140">
                  <c:v>2.6675734761710928</c:v>
                </c:pt>
                <c:pt idx="141">
                  <c:v>2.6203852691727434</c:v>
                </c:pt>
                <c:pt idx="142">
                  <c:v>2.5784997763640556</c:v>
                </c:pt>
                <c:pt idx="143">
                  <c:v>2.5414678744467807</c:v>
                </c:pt>
                <c:pt idx="144">
                  <c:v>2.5077083276821561</c:v>
                </c:pt>
                <c:pt idx="145">
                  <c:v>2.4761595900563753</c:v>
                </c:pt>
                <c:pt idx="146">
                  <c:v>2.4462986083387381</c:v>
                </c:pt>
                <c:pt idx="147">
                  <c:v>2.5451272123773254</c:v>
                </c:pt>
                <c:pt idx="148">
                  <c:v>2.5065931323699289</c:v>
                </c:pt>
                <c:pt idx="149">
                  <c:v>2.3944950598106685</c:v>
                </c:pt>
                <c:pt idx="150">
                  <c:v>2.3330157208695645</c:v>
                </c:pt>
                <c:pt idx="151">
                  <c:v>2.285498471861545</c:v>
                </c:pt>
                <c:pt idx="152">
                  <c:v>2.2429039294399002</c:v>
                </c:pt>
                <c:pt idx="153">
                  <c:v>2.2067081965327668</c:v>
                </c:pt>
                <c:pt idx="154">
                  <c:v>2.1733014923898146</c:v>
                </c:pt>
                <c:pt idx="155">
                  <c:v>2.1409275789390163</c:v>
                </c:pt>
                <c:pt idx="156">
                  <c:v>2.1106140785608503</c:v>
                </c:pt>
                <c:pt idx="157">
                  <c:v>2.23240506766812</c:v>
                </c:pt>
                <c:pt idx="158">
                  <c:v>2.1679440396135625</c:v>
                </c:pt>
                <c:pt idx="159">
                  <c:v>2.0650190221626366</c:v>
                </c:pt>
                <c:pt idx="160">
                  <c:v>2.0065366617459679</c:v>
                </c:pt>
                <c:pt idx="161">
                  <c:v>1.9599599425353809</c:v>
                </c:pt>
                <c:pt idx="162">
                  <c:v>1.9202874756085908</c:v>
                </c:pt>
                <c:pt idx="163">
                  <c:v>1.8843247748774905</c:v>
                </c:pt>
                <c:pt idx="164">
                  <c:v>1.8524380315364279</c:v>
                </c:pt>
                <c:pt idx="165">
                  <c:v>1.822463545002825</c:v>
                </c:pt>
                <c:pt idx="166">
                  <c:v>1.793673671420426</c:v>
                </c:pt>
                <c:pt idx="167">
                  <c:v>1.8970418787663048</c:v>
                </c:pt>
                <c:pt idx="168">
                  <c:v>1.8520033966714147</c:v>
                </c:pt>
                <c:pt idx="169">
                  <c:v>1.7553719493829103</c:v>
                </c:pt>
                <c:pt idx="170">
                  <c:v>1.699404383319612</c:v>
                </c:pt>
                <c:pt idx="171">
                  <c:v>1.65555368929674</c:v>
                </c:pt>
                <c:pt idx="172">
                  <c:v>1.6175481394270328</c:v>
                </c:pt>
                <c:pt idx="173">
                  <c:v>1.5841867127121567</c:v>
                </c:pt>
                <c:pt idx="174">
                  <c:v>1.5537671793553613</c:v>
                </c:pt>
                <c:pt idx="175">
                  <c:v>1.5243218311574456</c:v>
                </c:pt>
                <c:pt idx="176">
                  <c:v>1.4971719051051622</c:v>
                </c:pt>
                <c:pt idx="177">
                  <c:v>1.5940248931828478</c:v>
                </c:pt>
                <c:pt idx="178">
                  <c:v>1.5546121861900648</c:v>
                </c:pt>
                <c:pt idx="179">
                  <c:v>1.4605756173667857</c:v>
                </c:pt>
                <c:pt idx="180">
                  <c:v>1.4054857903169431</c:v>
                </c:pt>
                <c:pt idx="181">
                  <c:v>1.3622051685278684</c:v>
                </c:pt>
                <c:pt idx="182">
                  <c:v>1.3254950091342845</c:v>
                </c:pt>
                <c:pt idx="183">
                  <c:v>1.2926261704874111</c:v>
                </c:pt>
                <c:pt idx="184">
                  <c:v>1.2608214010392071</c:v>
                </c:pt>
                <c:pt idx="185">
                  <c:v>1.2314841869099222</c:v>
                </c:pt>
                <c:pt idx="186">
                  <c:v>1.2034133076309406</c:v>
                </c:pt>
                <c:pt idx="187">
                  <c:v>1.3063166895688276</c:v>
                </c:pt>
                <c:pt idx="188">
                  <c:v>1.2615822268820445</c:v>
                </c:pt>
                <c:pt idx="189">
                  <c:v>1.1736451493483422</c:v>
                </c:pt>
                <c:pt idx="190">
                  <c:v>1.1200934264736002</c:v>
                </c:pt>
                <c:pt idx="191">
                  <c:v>1.0759772814863648</c:v>
                </c:pt>
                <c:pt idx="192">
                  <c:v>1.0386474677886586</c:v>
                </c:pt>
                <c:pt idx="193">
                  <c:v>1.004569053827634</c:v>
                </c:pt>
                <c:pt idx="194">
                  <c:v>0.97951026092158777</c:v>
                </c:pt>
                <c:pt idx="195">
                  <c:v>0.95125960327731462</c:v>
                </c:pt>
                <c:pt idx="196">
                  <c:v>0.92399210700162371</c:v>
                </c:pt>
                <c:pt idx="197">
                  <c:v>1.0219611568116029</c:v>
                </c:pt>
                <c:pt idx="198">
                  <c:v>0.97391987439712047</c:v>
                </c:pt>
                <c:pt idx="199">
                  <c:v>0.88361528576634463</c:v>
                </c:pt>
                <c:pt idx="200">
                  <c:v>0.83636192938341125</c:v>
                </c:pt>
                <c:pt idx="201">
                  <c:v>0.79314638837642093</c:v>
                </c:pt>
                <c:pt idx="202">
                  <c:v>0.75457380495304704</c:v>
                </c:pt>
                <c:pt idx="203">
                  <c:v>0.72029645823801225</c:v>
                </c:pt>
                <c:pt idx="204">
                  <c:v>0.69516803182263054</c:v>
                </c:pt>
                <c:pt idx="205">
                  <c:v>0.66454073444021766</c:v>
                </c:pt>
                <c:pt idx="206">
                  <c:v>0.6369120536740791</c:v>
                </c:pt>
                <c:pt idx="207">
                  <c:v>0.72932783435557624</c:v>
                </c:pt>
                <c:pt idx="208">
                  <c:v>0.68430697773927385</c:v>
                </c:pt>
                <c:pt idx="209">
                  <c:v>0.6010424354700632</c:v>
                </c:pt>
                <c:pt idx="210">
                  <c:v>0.55284788101362636</c:v>
                </c:pt>
                <c:pt idx="211">
                  <c:v>0.52610325464376473</c:v>
                </c:pt>
                <c:pt idx="212">
                  <c:v>0.49209749836716554</c:v>
                </c:pt>
                <c:pt idx="213">
                  <c:v>0.45985111234634601</c:v>
                </c:pt>
                <c:pt idx="214">
                  <c:v>0.43381264376172801</c:v>
                </c:pt>
                <c:pt idx="215">
                  <c:v>0.4089728493238205</c:v>
                </c:pt>
                <c:pt idx="216">
                  <c:v>0.38448477952870519</c:v>
                </c:pt>
                <c:pt idx="217">
                  <c:v>0.43519706788553769</c:v>
                </c:pt>
                <c:pt idx="218">
                  <c:v>0.4306780878586256</c:v>
                </c:pt>
                <c:pt idx="219">
                  <c:v>0.36338030977291602</c:v>
                </c:pt>
                <c:pt idx="220">
                  <c:v>0.32594520595899468</c:v>
                </c:pt>
                <c:pt idx="221">
                  <c:v>0.30238421894731005</c:v>
                </c:pt>
                <c:pt idx="222">
                  <c:v>0.27615900545844596</c:v>
                </c:pt>
                <c:pt idx="223">
                  <c:v>0.25095506182867489</c:v>
                </c:pt>
                <c:pt idx="224">
                  <c:v>0.22880119608135097</c:v>
                </c:pt>
                <c:pt idx="225">
                  <c:v>0.20508420223973367</c:v>
                </c:pt>
                <c:pt idx="226">
                  <c:v>0.18174643912187705</c:v>
                </c:pt>
                <c:pt idx="227">
                  <c:v>0.22019486846257408</c:v>
                </c:pt>
                <c:pt idx="228">
                  <c:v>0.21782347103430943</c:v>
                </c:pt>
                <c:pt idx="229">
                  <c:v>0.15760946318984637</c:v>
                </c:pt>
                <c:pt idx="230">
                  <c:v>0.12203699773396615</c:v>
                </c:pt>
                <c:pt idx="231">
                  <c:v>9.0810815635672171E-2</c:v>
                </c:pt>
                <c:pt idx="232">
                  <c:v>6.4254059485325143E-2</c:v>
                </c:pt>
                <c:pt idx="233">
                  <c:v>3.8413419761861078E-2</c:v>
                </c:pt>
                <c:pt idx="234">
                  <c:v>1.699798822501819E-2</c:v>
                </c:pt>
                <c:pt idx="235">
                  <c:v>-6.2251884431852034E-3</c:v>
                </c:pt>
                <c:pt idx="236">
                  <c:v>-2.3279297206457272E-2</c:v>
                </c:pt>
                <c:pt idx="237">
                  <c:v>1.5908744874034042E-2</c:v>
                </c:pt>
                <c:pt idx="238">
                  <c:v>9.4530043597131908E-3</c:v>
                </c:pt>
                <c:pt idx="239">
                  <c:v>-5.0047856483054431E-2</c:v>
                </c:pt>
                <c:pt idx="240">
                  <c:v>-8.2333359279168405E-2</c:v>
                </c:pt>
                <c:pt idx="241">
                  <c:v>-0.11138271355434171</c:v>
                </c:pt>
                <c:pt idx="242">
                  <c:v>-0.13540739671043589</c:v>
                </c:pt>
                <c:pt idx="243">
                  <c:v>-0.15121136782270561</c:v>
                </c:pt>
                <c:pt idx="244">
                  <c:v>-0.17265162468370754</c:v>
                </c:pt>
                <c:pt idx="245">
                  <c:v>-0.19683377459778129</c:v>
                </c:pt>
                <c:pt idx="246">
                  <c:v>-0.22080197528503653</c:v>
                </c:pt>
                <c:pt idx="247">
                  <c:v>-0.17590996964885797</c:v>
                </c:pt>
                <c:pt idx="248">
                  <c:v>-0.18488556577128357</c:v>
                </c:pt>
                <c:pt idx="249">
                  <c:v>-0.23935984086579687</c:v>
                </c:pt>
                <c:pt idx="250">
                  <c:v>-0.27491558521940185</c:v>
                </c:pt>
                <c:pt idx="251">
                  <c:v>-0.30597281054951608</c:v>
                </c:pt>
                <c:pt idx="252">
                  <c:v>-0.33177060043938944</c:v>
                </c:pt>
                <c:pt idx="253">
                  <c:v>-0.35543330981123233</c:v>
                </c:pt>
                <c:pt idx="254">
                  <c:v>-0.37216636779307599</c:v>
                </c:pt>
                <c:pt idx="255">
                  <c:v>-0.38665595249860907</c:v>
                </c:pt>
                <c:pt idx="256">
                  <c:v>-0.41867225750688242</c:v>
                </c:pt>
                <c:pt idx="257">
                  <c:v>-0.38173896549897535</c:v>
                </c:pt>
                <c:pt idx="258">
                  <c:v>-0.38457951008482283</c:v>
                </c:pt>
                <c:pt idx="259">
                  <c:v>-0.43286376327866449</c:v>
                </c:pt>
                <c:pt idx="260">
                  <c:v>-0.46275859840302225</c:v>
                </c:pt>
                <c:pt idx="261">
                  <c:v>-0.48838850613317497</c:v>
                </c:pt>
                <c:pt idx="262">
                  <c:v>-0.52196552993372691</c:v>
                </c:pt>
                <c:pt idx="263">
                  <c:v>-0.55298596989107729</c:v>
                </c:pt>
                <c:pt idx="264">
                  <c:v>-0.570062897927329</c:v>
                </c:pt>
                <c:pt idx="265">
                  <c:v>-0.58315810973202353</c:v>
                </c:pt>
                <c:pt idx="266">
                  <c:v>-0.59401954258997058</c:v>
                </c:pt>
                <c:pt idx="267">
                  <c:v>-0.56940877955687519</c:v>
                </c:pt>
                <c:pt idx="268">
                  <c:v>-0.57799596466619718</c:v>
                </c:pt>
                <c:pt idx="269">
                  <c:v>-0.62093071427205437</c:v>
                </c:pt>
                <c:pt idx="270">
                  <c:v>-0.63569533199370731</c:v>
                </c:pt>
                <c:pt idx="271">
                  <c:v>-0.6601446172172114</c:v>
                </c:pt>
                <c:pt idx="272">
                  <c:v>-0.68255929658058889</c:v>
                </c:pt>
                <c:pt idx="273">
                  <c:v>-0.69644846954312278</c:v>
                </c:pt>
                <c:pt idx="274">
                  <c:v>-0.7173333180796817</c:v>
                </c:pt>
                <c:pt idx="275">
                  <c:v>-0.73696610546857144</c:v>
                </c:pt>
                <c:pt idx="276">
                  <c:v>-0.75402244386661366</c:v>
                </c:pt>
              </c:numCache>
            </c:numRef>
          </c:yVal>
          <c:smooth val="1"/>
          <c:extLst>
            <c:ext xmlns:c16="http://schemas.microsoft.com/office/drawing/2014/chart" uri="{C3380CC4-5D6E-409C-BE32-E72D297353CC}">
              <c16:uniqueId val="{00000001-7A53-4107-8B8D-7E8ADFCA1531}"/>
            </c:ext>
          </c:extLst>
        </c:ser>
        <c:dLbls>
          <c:showLegendKey val="0"/>
          <c:showVal val="0"/>
          <c:showCatName val="0"/>
          <c:showSerName val="0"/>
          <c:showPercent val="0"/>
          <c:showBubbleSize val="0"/>
        </c:dLbls>
        <c:axId val="577237056"/>
        <c:axId val="577235424"/>
      </c:scatterChart>
      <c:valAx>
        <c:axId val="577237056"/>
        <c:scaling>
          <c:orientation val="minMax"/>
          <c:min val="0"/>
        </c:scaling>
        <c:delete val="0"/>
        <c:axPos val="b"/>
        <c:title>
          <c:tx>
            <c:rich>
              <a:bodyPr/>
              <a:lstStyle/>
              <a:p>
                <a:pPr>
                  <a:defRPr/>
                </a:pPr>
                <a:r>
                  <a:rPr lang="en-US" sz="1000" b="1" i="0" baseline="0"/>
                  <a:t>Damage Intensity</a:t>
                </a:r>
                <a:endParaRPr lang="en-US" sz="1000"/>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77235424"/>
        <c:crosses val="autoZero"/>
        <c:crossBetween val="midCat"/>
      </c:valAx>
      <c:valAx>
        <c:axId val="577235424"/>
        <c:scaling>
          <c:orientation val="minMax"/>
          <c:min val="0"/>
        </c:scaling>
        <c:delete val="0"/>
        <c:axPos val="l"/>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cs typeface="Calibri"/>
                  </a:rPr>
                  <a:t>C</a:t>
                </a:r>
              </a:p>
            </c:rich>
          </c:tx>
          <c:overlay val="0"/>
        </c:title>
        <c:numFmt formatCode="0.0000" sourceLinked="1"/>
        <c:majorTickMark val="none"/>
        <c:minorTickMark val="none"/>
        <c:tickLblPos val="nextTo"/>
        <c:crossAx val="577237056"/>
        <c:crosses val="autoZero"/>
        <c:crossBetween val="midCat"/>
      </c:valAx>
    </c:plotArea>
    <c:legend>
      <c:legendPos val="r"/>
      <c:layout>
        <c:manualLayout>
          <c:xMode val="edge"/>
          <c:yMode val="edge"/>
          <c:x val="0.65463878646281537"/>
          <c:y val="0.30801409596437068"/>
          <c:w val="0.16965937819075178"/>
          <c:h val="0.1655289598572815"/>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ysClr val="windowText" lastClr="000000"/>
                </a:solidFill>
              </a:rPr>
              <a:t>Step load mode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632897128640352"/>
          <c:y val="4.6104545439544301E-2"/>
          <c:w val="0.85168002562072431"/>
          <c:h val="0.79293481668740329"/>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VECD!$P$4:$P$313</c:f>
              <c:numCache>
                <c:formatCode>#,##0</c:formatCode>
                <c:ptCount val="31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21.01</c:v>
                </c:pt>
                <c:pt idx="21">
                  <c:v>22.01</c:v>
                </c:pt>
                <c:pt idx="22">
                  <c:v>23.01</c:v>
                </c:pt>
                <c:pt idx="23">
                  <c:v>24.01</c:v>
                </c:pt>
                <c:pt idx="24">
                  <c:v>25.01</c:v>
                </c:pt>
                <c:pt idx="25">
                  <c:v>26.01</c:v>
                </c:pt>
                <c:pt idx="26">
                  <c:v>27.01</c:v>
                </c:pt>
                <c:pt idx="27">
                  <c:v>28.01</c:v>
                </c:pt>
                <c:pt idx="28">
                  <c:v>29.01</c:v>
                </c:pt>
                <c:pt idx="29">
                  <c:v>30.01</c:v>
                </c:pt>
                <c:pt idx="30">
                  <c:v>31.01</c:v>
                </c:pt>
                <c:pt idx="31">
                  <c:v>32.01</c:v>
                </c:pt>
                <c:pt idx="32">
                  <c:v>33.01</c:v>
                </c:pt>
                <c:pt idx="33">
                  <c:v>34.01</c:v>
                </c:pt>
                <c:pt idx="34">
                  <c:v>35.01</c:v>
                </c:pt>
                <c:pt idx="35">
                  <c:v>36.01</c:v>
                </c:pt>
                <c:pt idx="36">
                  <c:v>37.01</c:v>
                </c:pt>
                <c:pt idx="37">
                  <c:v>38.01</c:v>
                </c:pt>
                <c:pt idx="38">
                  <c:v>39.01</c:v>
                </c:pt>
                <c:pt idx="39">
                  <c:v>40.01</c:v>
                </c:pt>
                <c:pt idx="40">
                  <c:v>41.01</c:v>
                </c:pt>
                <c:pt idx="41">
                  <c:v>42.01</c:v>
                </c:pt>
                <c:pt idx="42">
                  <c:v>43.01</c:v>
                </c:pt>
                <c:pt idx="43">
                  <c:v>44.01</c:v>
                </c:pt>
                <c:pt idx="44">
                  <c:v>45.01</c:v>
                </c:pt>
                <c:pt idx="45">
                  <c:v>46.01</c:v>
                </c:pt>
                <c:pt idx="46">
                  <c:v>47.01</c:v>
                </c:pt>
                <c:pt idx="47">
                  <c:v>48.01</c:v>
                </c:pt>
                <c:pt idx="48">
                  <c:v>49.01</c:v>
                </c:pt>
                <c:pt idx="49">
                  <c:v>50.01</c:v>
                </c:pt>
                <c:pt idx="50">
                  <c:v>51.01</c:v>
                </c:pt>
                <c:pt idx="51">
                  <c:v>52.01</c:v>
                </c:pt>
                <c:pt idx="52">
                  <c:v>53.01</c:v>
                </c:pt>
                <c:pt idx="53">
                  <c:v>54.01</c:v>
                </c:pt>
                <c:pt idx="54">
                  <c:v>55.01</c:v>
                </c:pt>
                <c:pt idx="55">
                  <c:v>56.01</c:v>
                </c:pt>
                <c:pt idx="56">
                  <c:v>57.01</c:v>
                </c:pt>
                <c:pt idx="57">
                  <c:v>58.01</c:v>
                </c:pt>
                <c:pt idx="58">
                  <c:v>59.01</c:v>
                </c:pt>
                <c:pt idx="59">
                  <c:v>60.01</c:v>
                </c:pt>
                <c:pt idx="60">
                  <c:v>61.02</c:v>
                </c:pt>
                <c:pt idx="61">
                  <c:v>62.02</c:v>
                </c:pt>
                <c:pt idx="62">
                  <c:v>63.02</c:v>
                </c:pt>
                <c:pt idx="63">
                  <c:v>64.010000000000005</c:v>
                </c:pt>
                <c:pt idx="64">
                  <c:v>65.010000000000005</c:v>
                </c:pt>
                <c:pt idx="65">
                  <c:v>66.010000000000005</c:v>
                </c:pt>
                <c:pt idx="66">
                  <c:v>67.010000000000005</c:v>
                </c:pt>
                <c:pt idx="67">
                  <c:v>68.02</c:v>
                </c:pt>
                <c:pt idx="68">
                  <c:v>69.02</c:v>
                </c:pt>
                <c:pt idx="69">
                  <c:v>70.02</c:v>
                </c:pt>
                <c:pt idx="70">
                  <c:v>71.02</c:v>
                </c:pt>
                <c:pt idx="71">
                  <c:v>72.02</c:v>
                </c:pt>
                <c:pt idx="72">
                  <c:v>73.02</c:v>
                </c:pt>
                <c:pt idx="73">
                  <c:v>74.02</c:v>
                </c:pt>
                <c:pt idx="74">
                  <c:v>75.02</c:v>
                </c:pt>
                <c:pt idx="75">
                  <c:v>76.02</c:v>
                </c:pt>
                <c:pt idx="76">
                  <c:v>77.02</c:v>
                </c:pt>
                <c:pt idx="77">
                  <c:v>78.02</c:v>
                </c:pt>
                <c:pt idx="78">
                  <c:v>79.02</c:v>
                </c:pt>
                <c:pt idx="79">
                  <c:v>80.02</c:v>
                </c:pt>
                <c:pt idx="80">
                  <c:v>81.02</c:v>
                </c:pt>
                <c:pt idx="81">
                  <c:v>82.02</c:v>
                </c:pt>
                <c:pt idx="82">
                  <c:v>83.02</c:v>
                </c:pt>
                <c:pt idx="83">
                  <c:v>84.02</c:v>
                </c:pt>
                <c:pt idx="84">
                  <c:v>85.02</c:v>
                </c:pt>
                <c:pt idx="85">
                  <c:v>86.02</c:v>
                </c:pt>
                <c:pt idx="86">
                  <c:v>87.02</c:v>
                </c:pt>
                <c:pt idx="87">
                  <c:v>88.02</c:v>
                </c:pt>
                <c:pt idx="88">
                  <c:v>89.02</c:v>
                </c:pt>
                <c:pt idx="89">
                  <c:v>90.02</c:v>
                </c:pt>
                <c:pt idx="90">
                  <c:v>91.02</c:v>
                </c:pt>
                <c:pt idx="91">
                  <c:v>92.02</c:v>
                </c:pt>
                <c:pt idx="92">
                  <c:v>93.02</c:v>
                </c:pt>
                <c:pt idx="93">
                  <c:v>94.02</c:v>
                </c:pt>
                <c:pt idx="94">
                  <c:v>95.02</c:v>
                </c:pt>
                <c:pt idx="95">
                  <c:v>96.02</c:v>
                </c:pt>
                <c:pt idx="96">
                  <c:v>97.02</c:v>
                </c:pt>
                <c:pt idx="97">
                  <c:v>98.02</c:v>
                </c:pt>
                <c:pt idx="98">
                  <c:v>99.02</c:v>
                </c:pt>
                <c:pt idx="99">
                  <c:v>100.02</c:v>
                </c:pt>
                <c:pt idx="100">
                  <c:v>101.03</c:v>
                </c:pt>
                <c:pt idx="101">
                  <c:v>102.03</c:v>
                </c:pt>
                <c:pt idx="102">
                  <c:v>103.03</c:v>
                </c:pt>
                <c:pt idx="103">
                  <c:v>104.03</c:v>
                </c:pt>
                <c:pt idx="104">
                  <c:v>105.03</c:v>
                </c:pt>
                <c:pt idx="105">
                  <c:v>106.03</c:v>
                </c:pt>
                <c:pt idx="106">
                  <c:v>107.03</c:v>
                </c:pt>
                <c:pt idx="107">
                  <c:v>108.03</c:v>
                </c:pt>
                <c:pt idx="108">
                  <c:v>109.03</c:v>
                </c:pt>
                <c:pt idx="109">
                  <c:v>110.03</c:v>
                </c:pt>
                <c:pt idx="110">
                  <c:v>111.03</c:v>
                </c:pt>
                <c:pt idx="111">
                  <c:v>112.03</c:v>
                </c:pt>
                <c:pt idx="112">
                  <c:v>113.03</c:v>
                </c:pt>
                <c:pt idx="113">
                  <c:v>114.03</c:v>
                </c:pt>
                <c:pt idx="114">
                  <c:v>115.03</c:v>
                </c:pt>
                <c:pt idx="115">
                  <c:v>116.03</c:v>
                </c:pt>
                <c:pt idx="116">
                  <c:v>117.03</c:v>
                </c:pt>
                <c:pt idx="117">
                  <c:v>118.03</c:v>
                </c:pt>
                <c:pt idx="118">
                  <c:v>119.03</c:v>
                </c:pt>
                <c:pt idx="119">
                  <c:v>120.03</c:v>
                </c:pt>
                <c:pt idx="120">
                  <c:v>121.03</c:v>
                </c:pt>
                <c:pt idx="121">
                  <c:v>122.03</c:v>
                </c:pt>
                <c:pt idx="122">
                  <c:v>123.03</c:v>
                </c:pt>
                <c:pt idx="123">
                  <c:v>124.03</c:v>
                </c:pt>
                <c:pt idx="124">
                  <c:v>125.03</c:v>
                </c:pt>
                <c:pt idx="125">
                  <c:v>126.03</c:v>
                </c:pt>
                <c:pt idx="126">
                  <c:v>127.03</c:v>
                </c:pt>
                <c:pt idx="127">
                  <c:v>128.03</c:v>
                </c:pt>
                <c:pt idx="128">
                  <c:v>129.03</c:v>
                </c:pt>
                <c:pt idx="129">
                  <c:v>130.03</c:v>
                </c:pt>
                <c:pt idx="130">
                  <c:v>131.03</c:v>
                </c:pt>
                <c:pt idx="131">
                  <c:v>132.03</c:v>
                </c:pt>
                <c:pt idx="132">
                  <c:v>133.03</c:v>
                </c:pt>
                <c:pt idx="133">
                  <c:v>134.03</c:v>
                </c:pt>
                <c:pt idx="134">
                  <c:v>135.03</c:v>
                </c:pt>
                <c:pt idx="135">
                  <c:v>136.03</c:v>
                </c:pt>
                <c:pt idx="136">
                  <c:v>137.03</c:v>
                </c:pt>
                <c:pt idx="137">
                  <c:v>138.03</c:v>
                </c:pt>
                <c:pt idx="138">
                  <c:v>139.03</c:v>
                </c:pt>
                <c:pt idx="139">
                  <c:v>140.03</c:v>
                </c:pt>
                <c:pt idx="140">
                  <c:v>141.03</c:v>
                </c:pt>
                <c:pt idx="141">
                  <c:v>142.03</c:v>
                </c:pt>
                <c:pt idx="142">
                  <c:v>143.03</c:v>
                </c:pt>
                <c:pt idx="143">
                  <c:v>144.03</c:v>
                </c:pt>
                <c:pt idx="144">
                  <c:v>145.03</c:v>
                </c:pt>
                <c:pt idx="145">
                  <c:v>146.03</c:v>
                </c:pt>
                <c:pt idx="146">
                  <c:v>147.03</c:v>
                </c:pt>
                <c:pt idx="147">
                  <c:v>148.03</c:v>
                </c:pt>
                <c:pt idx="148">
                  <c:v>149.03</c:v>
                </c:pt>
                <c:pt idx="149">
                  <c:v>150.03</c:v>
                </c:pt>
                <c:pt idx="150">
                  <c:v>151.04</c:v>
                </c:pt>
                <c:pt idx="151">
                  <c:v>152.04</c:v>
                </c:pt>
                <c:pt idx="152">
                  <c:v>153.04</c:v>
                </c:pt>
                <c:pt idx="153">
                  <c:v>154.04</c:v>
                </c:pt>
                <c:pt idx="154">
                  <c:v>155.04</c:v>
                </c:pt>
                <c:pt idx="155">
                  <c:v>156.04</c:v>
                </c:pt>
                <c:pt idx="156">
                  <c:v>157.04</c:v>
                </c:pt>
                <c:pt idx="157">
                  <c:v>158.04</c:v>
                </c:pt>
                <c:pt idx="158">
                  <c:v>159.04</c:v>
                </c:pt>
                <c:pt idx="159">
                  <c:v>160.04</c:v>
                </c:pt>
                <c:pt idx="160">
                  <c:v>161.04</c:v>
                </c:pt>
                <c:pt idx="161">
                  <c:v>162.04</c:v>
                </c:pt>
                <c:pt idx="162">
                  <c:v>163.04</c:v>
                </c:pt>
                <c:pt idx="163">
                  <c:v>164.04</c:v>
                </c:pt>
                <c:pt idx="164">
                  <c:v>165.04</c:v>
                </c:pt>
                <c:pt idx="165">
                  <c:v>166.04</c:v>
                </c:pt>
                <c:pt idx="166">
                  <c:v>167.04</c:v>
                </c:pt>
                <c:pt idx="167">
                  <c:v>168.04</c:v>
                </c:pt>
                <c:pt idx="168">
                  <c:v>169.04</c:v>
                </c:pt>
                <c:pt idx="169">
                  <c:v>170.04</c:v>
                </c:pt>
                <c:pt idx="170">
                  <c:v>171.04</c:v>
                </c:pt>
                <c:pt idx="171">
                  <c:v>172.04</c:v>
                </c:pt>
                <c:pt idx="172">
                  <c:v>173.04</c:v>
                </c:pt>
                <c:pt idx="173">
                  <c:v>174.04</c:v>
                </c:pt>
                <c:pt idx="174">
                  <c:v>175.04</c:v>
                </c:pt>
                <c:pt idx="175">
                  <c:v>176.04</c:v>
                </c:pt>
                <c:pt idx="176">
                  <c:v>177.04</c:v>
                </c:pt>
                <c:pt idx="177">
                  <c:v>178.04</c:v>
                </c:pt>
                <c:pt idx="178">
                  <c:v>179.04</c:v>
                </c:pt>
                <c:pt idx="179">
                  <c:v>180.04</c:v>
                </c:pt>
                <c:pt idx="180">
                  <c:v>181.04</c:v>
                </c:pt>
                <c:pt idx="181">
                  <c:v>182.04</c:v>
                </c:pt>
                <c:pt idx="182">
                  <c:v>183.04</c:v>
                </c:pt>
                <c:pt idx="183">
                  <c:v>184.04</c:v>
                </c:pt>
                <c:pt idx="184">
                  <c:v>185.04</c:v>
                </c:pt>
                <c:pt idx="185">
                  <c:v>186.04</c:v>
                </c:pt>
                <c:pt idx="186">
                  <c:v>187.04</c:v>
                </c:pt>
                <c:pt idx="187">
                  <c:v>188.04</c:v>
                </c:pt>
                <c:pt idx="188">
                  <c:v>189.04</c:v>
                </c:pt>
                <c:pt idx="189">
                  <c:v>190.04</c:v>
                </c:pt>
                <c:pt idx="190">
                  <c:v>191.05</c:v>
                </c:pt>
                <c:pt idx="191">
                  <c:v>192.05</c:v>
                </c:pt>
                <c:pt idx="192">
                  <c:v>193.05</c:v>
                </c:pt>
                <c:pt idx="193">
                  <c:v>194.05</c:v>
                </c:pt>
                <c:pt idx="194">
                  <c:v>195.05</c:v>
                </c:pt>
                <c:pt idx="195">
                  <c:v>196.05</c:v>
                </c:pt>
                <c:pt idx="196">
                  <c:v>197.05</c:v>
                </c:pt>
                <c:pt idx="197">
                  <c:v>198.05</c:v>
                </c:pt>
                <c:pt idx="198">
                  <c:v>199.05</c:v>
                </c:pt>
                <c:pt idx="199">
                  <c:v>200.05</c:v>
                </c:pt>
                <c:pt idx="200">
                  <c:v>201.05</c:v>
                </c:pt>
                <c:pt idx="201">
                  <c:v>202.05</c:v>
                </c:pt>
                <c:pt idx="202">
                  <c:v>203.05</c:v>
                </c:pt>
                <c:pt idx="203">
                  <c:v>204.05</c:v>
                </c:pt>
                <c:pt idx="204">
                  <c:v>205.05</c:v>
                </c:pt>
                <c:pt idx="205">
                  <c:v>206.05</c:v>
                </c:pt>
                <c:pt idx="206">
                  <c:v>207.05</c:v>
                </c:pt>
                <c:pt idx="207">
                  <c:v>208.05</c:v>
                </c:pt>
                <c:pt idx="208">
                  <c:v>209.05</c:v>
                </c:pt>
                <c:pt idx="209">
                  <c:v>210.05</c:v>
                </c:pt>
                <c:pt idx="210">
                  <c:v>211.05</c:v>
                </c:pt>
                <c:pt idx="211">
                  <c:v>212.05</c:v>
                </c:pt>
                <c:pt idx="212">
                  <c:v>213.05</c:v>
                </c:pt>
                <c:pt idx="213">
                  <c:v>214.05</c:v>
                </c:pt>
                <c:pt idx="214">
                  <c:v>215.05</c:v>
                </c:pt>
                <c:pt idx="215">
                  <c:v>216.05</c:v>
                </c:pt>
                <c:pt idx="216">
                  <c:v>217.05</c:v>
                </c:pt>
                <c:pt idx="217">
                  <c:v>218.05</c:v>
                </c:pt>
                <c:pt idx="218">
                  <c:v>219.05</c:v>
                </c:pt>
                <c:pt idx="219">
                  <c:v>220.05</c:v>
                </c:pt>
                <c:pt idx="220">
                  <c:v>221.06</c:v>
                </c:pt>
                <c:pt idx="221">
                  <c:v>222.06</c:v>
                </c:pt>
                <c:pt idx="222">
                  <c:v>223.06</c:v>
                </c:pt>
                <c:pt idx="223">
                  <c:v>224.06</c:v>
                </c:pt>
                <c:pt idx="224">
                  <c:v>225.06</c:v>
                </c:pt>
                <c:pt idx="225">
                  <c:v>226.06</c:v>
                </c:pt>
                <c:pt idx="226">
                  <c:v>227.06</c:v>
                </c:pt>
                <c:pt idx="227">
                  <c:v>228.06</c:v>
                </c:pt>
                <c:pt idx="228">
                  <c:v>229.06</c:v>
                </c:pt>
                <c:pt idx="229">
                  <c:v>230.06</c:v>
                </c:pt>
                <c:pt idx="230">
                  <c:v>231.06</c:v>
                </c:pt>
                <c:pt idx="231">
                  <c:v>232.06</c:v>
                </c:pt>
                <c:pt idx="232">
                  <c:v>233.06</c:v>
                </c:pt>
                <c:pt idx="233">
                  <c:v>234.06</c:v>
                </c:pt>
                <c:pt idx="234">
                  <c:v>235.06</c:v>
                </c:pt>
                <c:pt idx="235">
                  <c:v>236.06</c:v>
                </c:pt>
                <c:pt idx="236">
                  <c:v>237.06</c:v>
                </c:pt>
                <c:pt idx="237">
                  <c:v>238.06</c:v>
                </c:pt>
                <c:pt idx="238">
                  <c:v>239.06</c:v>
                </c:pt>
                <c:pt idx="239">
                  <c:v>240.06</c:v>
                </c:pt>
                <c:pt idx="240">
                  <c:v>241.06</c:v>
                </c:pt>
                <c:pt idx="241">
                  <c:v>242.06</c:v>
                </c:pt>
                <c:pt idx="242">
                  <c:v>243.06</c:v>
                </c:pt>
                <c:pt idx="243">
                  <c:v>244.06</c:v>
                </c:pt>
                <c:pt idx="244">
                  <c:v>245.06</c:v>
                </c:pt>
                <c:pt idx="245">
                  <c:v>246.06</c:v>
                </c:pt>
                <c:pt idx="246">
                  <c:v>247.06</c:v>
                </c:pt>
                <c:pt idx="247">
                  <c:v>248.06</c:v>
                </c:pt>
                <c:pt idx="248">
                  <c:v>249.06</c:v>
                </c:pt>
                <c:pt idx="249">
                  <c:v>250.06</c:v>
                </c:pt>
                <c:pt idx="250">
                  <c:v>251.06</c:v>
                </c:pt>
                <c:pt idx="251">
                  <c:v>252.06</c:v>
                </c:pt>
                <c:pt idx="252">
                  <c:v>253.06</c:v>
                </c:pt>
                <c:pt idx="253">
                  <c:v>254.06</c:v>
                </c:pt>
                <c:pt idx="254">
                  <c:v>255.06</c:v>
                </c:pt>
                <c:pt idx="255">
                  <c:v>256.06</c:v>
                </c:pt>
                <c:pt idx="256">
                  <c:v>257.06</c:v>
                </c:pt>
                <c:pt idx="257">
                  <c:v>258.06</c:v>
                </c:pt>
                <c:pt idx="258">
                  <c:v>259.06</c:v>
                </c:pt>
                <c:pt idx="259">
                  <c:v>260.06</c:v>
                </c:pt>
                <c:pt idx="260">
                  <c:v>261.07</c:v>
                </c:pt>
                <c:pt idx="261">
                  <c:v>262.07</c:v>
                </c:pt>
                <c:pt idx="262">
                  <c:v>263.07</c:v>
                </c:pt>
                <c:pt idx="263">
                  <c:v>264.07</c:v>
                </c:pt>
                <c:pt idx="264">
                  <c:v>265.07</c:v>
                </c:pt>
                <c:pt idx="265">
                  <c:v>266.07</c:v>
                </c:pt>
                <c:pt idx="266">
                  <c:v>267.07</c:v>
                </c:pt>
                <c:pt idx="267">
                  <c:v>268.07</c:v>
                </c:pt>
                <c:pt idx="268">
                  <c:v>269.07</c:v>
                </c:pt>
                <c:pt idx="269">
                  <c:v>270.07</c:v>
                </c:pt>
                <c:pt idx="270">
                  <c:v>271.07</c:v>
                </c:pt>
                <c:pt idx="271">
                  <c:v>272.07</c:v>
                </c:pt>
                <c:pt idx="272">
                  <c:v>273.07</c:v>
                </c:pt>
                <c:pt idx="273">
                  <c:v>274.07</c:v>
                </c:pt>
                <c:pt idx="274">
                  <c:v>275.07</c:v>
                </c:pt>
                <c:pt idx="275">
                  <c:v>276.07</c:v>
                </c:pt>
                <c:pt idx="276">
                  <c:v>277.07</c:v>
                </c:pt>
                <c:pt idx="277">
                  <c:v>278.07</c:v>
                </c:pt>
                <c:pt idx="278">
                  <c:v>279.07</c:v>
                </c:pt>
                <c:pt idx="279">
                  <c:v>280.07</c:v>
                </c:pt>
                <c:pt idx="280">
                  <c:v>281.07</c:v>
                </c:pt>
                <c:pt idx="281">
                  <c:v>282.07</c:v>
                </c:pt>
                <c:pt idx="282">
                  <c:v>283.07</c:v>
                </c:pt>
                <c:pt idx="283">
                  <c:v>284.07</c:v>
                </c:pt>
                <c:pt idx="284">
                  <c:v>285.07</c:v>
                </c:pt>
                <c:pt idx="285">
                  <c:v>286.07</c:v>
                </c:pt>
                <c:pt idx="286">
                  <c:v>287.07</c:v>
                </c:pt>
                <c:pt idx="287">
                  <c:v>288.07</c:v>
                </c:pt>
                <c:pt idx="288">
                  <c:v>289.07</c:v>
                </c:pt>
                <c:pt idx="289">
                  <c:v>290.07</c:v>
                </c:pt>
                <c:pt idx="290">
                  <c:v>291.07</c:v>
                </c:pt>
                <c:pt idx="291">
                  <c:v>292.07</c:v>
                </c:pt>
                <c:pt idx="292">
                  <c:v>293.07</c:v>
                </c:pt>
                <c:pt idx="293">
                  <c:v>294.07</c:v>
                </c:pt>
                <c:pt idx="294">
                  <c:v>295.07</c:v>
                </c:pt>
                <c:pt idx="295">
                  <c:v>296.07</c:v>
                </c:pt>
                <c:pt idx="296">
                  <c:v>297.07</c:v>
                </c:pt>
                <c:pt idx="297">
                  <c:v>298.07</c:v>
                </c:pt>
                <c:pt idx="298">
                  <c:v>299.07</c:v>
                </c:pt>
                <c:pt idx="299">
                  <c:v>300.07</c:v>
                </c:pt>
                <c:pt idx="300">
                  <c:v>301.08</c:v>
                </c:pt>
                <c:pt idx="301">
                  <c:v>302.08</c:v>
                </c:pt>
                <c:pt idx="302">
                  <c:v>303.08</c:v>
                </c:pt>
                <c:pt idx="303">
                  <c:v>304.08</c:v>
                </c:pt>
                <c:pt idx="304">
                  <c:v>305.08</c:v>
                </c:pt>
                <c:pt idx="305">
                  <c:v>306.08</c:v>
                </c:pt>
                <c:pt idx="306">
                  <c:v>307.08</c:v>
                </c:pt>
                <c:pt idx="307">
                  <c:v>308.08</c:v>
                </c:pt>
                <c:pt idx="308">
                  <c:v>309.08</c:v>
                </c:pt>
                <c:pt idx="309">
                  <c:v>310.08</c:v>
                </c:pt>
              </c:numCache>
            </c:numRef>
          </c:xVal>
          <c:yVal>
            <c:numRef>
              <c:f>VECD!$O$4:$O$313</c:f>
              <c:numCache>
                <c:formatCode>General</c:formatCode>
                <c:ptCount val="310"/>
                <c:pt idx="0">
                  <c:v>9.4508999999999999E-3</c:v>
                </c:pt>
                <c:pt idx="1">
                  <c:v>9.9726099999999998E-2</c:v>
                </c:pt>
                <c:pt idx="2">
                  <c:v>9.9513400000000002E-2</c:v>
                </c:pt>
                <c:pt idx="3">
                  <c:v>9.9663399999999999E-2</c:v>
                </c:pt>
                <c:pt idx="4">
                  <c:v>9.9631200000000003E-2</c:v>
                </c:pt>
                <c:pt idx="5">
                  <c:v>9.9504200000000001E-2</c:v>
                </c:pt>
                <c:pt idx="6">
                  <c:v>9.9632899999999996E-2</c:v>
                </c:pt>
                <c:pt idx="7">
                  <c:v>9.9687200000000004E-2</c:v>
                </c:pt>
                <c:pt idx="8">
                  <c:v>9.9529800000000002E-2</c:v>
                </c:pt>
                <c:pt idx="9">
                  <c:v>9.9569299999999999E-2</c:v>
                </c:pt>
                <c:pt idx="10">
                  <c:v>0.99051999999999996</c:v>
                </c:pt>
                <c:pt idx="11">
                  <c:v>0.99674499999999999</c:v>
                </c:pt>
                <c:pt idx="12">
                  <c:v>0.99572899999999998</c:v>
                </c:pt>
                <c:pt idx="13">
                  <c:v>0.99696600000000002</c:v>
                </c:pt>
                <c:pt idx="14">
                  <c:v>0.997448</c:v>
                </c:pt>
                <c:pt idx="15">
                  <c:v>0.99565499999999996</c:v>
                </c:pt>
                <c:pt idx="16">
                  <c:v>0.99593900000000002</c:v>
                </c:pt>
                <c:pt idx="17">
                  <c:v>0.997641</c:v>
                </c:pt>
                <c:pt idx="18">
                  <c:v>0.99652700000000005</c:v>
                </c:pt>
                <c:pt idx="19">
                  <c:v>0.99560700000000002</c:v>
                </c:pt>
                <c:pt idx="20">
                  <c:v>1.993058</c:v>
                </c:pt>
                <c:pt idx="21">
                  <c:v>1.9987600000000001</c:v>
                </c:pt>
                <c:pt idx="22">
                  <c:v>1.99668</c:v>
                </c:pt>
                <c:pt idx="23">
                  <c:v>1.9958499999999999</c:v>
                </c:pt>
                <c:pt idx="24">
                  <c:v>1.9968399999999999</c:v>
                </c:pt>
                <c:pt idx="25">
                  <c:v>1.9948399999999999</c:v>
                </c:pt>
                <c:pt idx="26">
                  <c:v>1.9940599999999999</c:v>
                </c:pt>
                <c:pt idx="27">
                  <c:v>1.99553</c:v>
                </c:pt>
                <c:pt idx="28">
                  <c:v>1.9943</c:v>
                </c:pt>
                <c:pt idx="29">
                  <c:v>1.9940199999999999</c:v>
                </c:pt>
                <c:pt idx="30">
                  <c:v>3.0482589999999998</c:v>
                </c:pt>
                <c:pt idx="31">
                  <c:v>3.00407</c:v>
                </c:pt>
                <c:pt idx="32">
                  <c:v>3.004</c:v>
                </c:pt>
                <c:pt idx="33">
                  <c:v>2.9977100000000001</c:v>
                </c:pt>
                <c:pt idx="34">
                  <c:v>2.9946000000000002</c:v>
                </c:pt>
                <c:pt idx="35">
                  <c:v>2.9967000000000001</c:v>
                </c:pt>
                <c:pt idx="36">
                  <c:v>2.9961600000000002</c:v>
                </c:pt>
                <c:pt idx="37">
                  <c:v>2.9940699999999998</c:v>
                </c:pt>
                <c:pt idx="38">
                  <c:v>2.99458</c:v>
                </c:pt>
                <c:pt idx="39">
                  <c:v>2.9957400000000001</c:v>
                </c:pt>
                <c:pt idx="40">
                  <c:v>4.0375899999999998</c:v>
                </c:pt>
                <c:pt idx="41">
                  <c:v>4.0333899999999998</c:v>
                </c:pt>
                <c:pt idx="42">
                  <c:v>4.0060200000000004</c:v>
                </c:pt>
                <c:pt idx="43">
                  <c:v>4.0022599999999997</c:v>
                </c:pt>
                <c:pt idx="44">
                  <c:v>4.0020499999999997</c:v>
                </c:pt>
                <c:pt idx="45">
                  <c:v>3.99715</c:v>
                </c:pt>
                <c:pt idx="46">
                  <c:v>3.99539</c:v>
                </c:pt>
                <c:pt idx="47">
                  <c:v>3.9978799999999999</c:v>
                </c:pt>
                <c:pt idx="48">
                  <c:v>3.9961099999999998</c:v>
                </c:pt>
                <c:pt idx="49">
                  <c:v>3.9934599999999998</c:v>
                </c:pt>
                <c:pt idx="50">
                  <c:v>5.0809899999999999</c:v>
                </c:pt>
                <c:pt idx="51">
                  <c:v>5.0726199999999997</c:v>
                </c:pt>
                <c:pt idx="52">
                  <c:v>5.0129999999999999</c:v>
                </c:pt>
                <c:pt idx="53">
                  <c:v>5.0117099999999999</c:v>
                </c:pt>
                <c:pt idx="54">
                  <c:v>5.0018399999999996</c:v>
                </c:pt>
                <c:pt idx="55">
                  <c:v>4.9981200000000001</c:v>
                </c:pt>
                <c:pt idx="56">
                  <c:v>5.0023</c:v>
                </c:pt>
                <c:pt idx="57">
                  <c:v>4.9996799999999997</c:v>
                </c:pt>
                <c:pt idx="58">
                  <c:v>4.99322</c:v>
                </c:pt>
                <c:pt idx="59">
                  <c:v>4.9981400000000002</c:v>
                </c:pt>
                <c:pt idx="60">
                  <c:v>6.0364599999999999</c:v>
                </c:pt>
                <c:pt idx="61">
                  <c:v>6.1038300000000003</c:v>
                </c:pt>
                <c:pt idx="62">
                  <c:v>6.0233299999999996</c:v>
                </c:pt>
                <c:pt idx="63">
                  <c:v>6.0097199999999997</c:v>
                </c:pt>
                <c:pt idx="64">
                  <c:v>6.0070899999999998</c:v>
                </c:pt>
                <c:pt idx="65">
                  <c:v>6.0019799999999996</c:v>
                </c:pt>
                <c:pt idx="66">
                  <c:v>6.0018799999999999</c:v>
                </c:pt>
                <c:pt idx="67">
                  <c:v>6.0023400000000002</c:v>
                </c:pt>
                <c:pt idx="68">
                  <c:v>6.0013500000000004</c:v>
                </c:pt>
                <c:pt idx="69">
                  <c:v>5.9981400000000002</c:v>
                </c:pt>
                <c:pt idx="70">
                  <c:v>7.0342500000000001</c:v>
                </c:pt>
                <c:pt idx="71">
                  <c:v>7.1367599999999998</c:v>
                </c:pt>
                <c:pt idx="72">
                  <c:v>7.02963</c:v>
                </c:pt>
                <c:pt idx="73">
                  <c:v>7.0173800000000002</c:v>
                </c:pt>
                <c:pt idx="74">
                  <c:v>7.00481</c:v>
                </c:pt>
                <c:pt idx="75">
                  <c:v>7.0049799999999998</c:v>
                </c:pt>
                <c:pt idx="76">
                  <c:v>7.0108300000000003</c:v>
                </c:pt>
                <c:pt idx="77">
                  <c:v>7.0029399999999997</c:v>
                </c:pt>
                <c:pt idx="78">
                  <c:v>6.99885</c:v>
                </c:pt>
                <c:pt idx="79">
                  <c:v>7.0021000000000004</c:v>
                </c:pt>
                <c:pt idx="80">
                  <c:v>8.4831400000000006</c:v>
                </c:pt>
                <c:pt idx="81">
                  <c:v>8.1956399999999991</c:v>
                </c:pt>
                <c:pt idx="82">
                  <c:v>8.0372500000000002</c:v>
                </c:pt>
                <c:pt idx="83">
                  <c:v>8.01281</c:v>
                </c:pt>
                <c:pt idx="84">
                  <c:v>8.0186799999999998</c:v>
                </c:pt>
                <c:pt idx="85">
                  <c:v>8.0148899999999994</c:v>
                </c:pt>
                <c:pt idx="86">
                  <c:v>8.0055599999999991</c:v>
                </c:pt>
                <c:pt idx="87">
                  <c:v>8.0035500000000006</c:v>
                </c:pt>
                <c:pt idx="88">
                  <c:v>8.0104399999999991</c:v>
                </c:pt>
                <c:pt idx="89">
                  <c:v>8.0050699999999999</c:v>
                </c:pt>
                <c:pt idx="90">
                  <c:v>9.3227799999999998</c:v>
                </c:pt>
                <c:pt idx="91">
                  <c:v>9.1890400000000003</c:v>
                </c:pt>
                <c:pt idx="92">
                  <c:v>9.0394299999999994</c:v>
                </c:pt>
                <c:pt idx="93">
                  <c:v>9.0316500000000008</c:v>
                </c:pt>
                <c:pt idx="94">
                  <c:v>9.0152099999999997</c:v>
                </c:pt>
                <c:pt idx="95">
                  <c:v>9.0112900000000007</c:v>
                </c:pt>
                <c:pt idx="96">
                  <c:v>9.0148600000000005</c:v>
                </c:pt>
                <c:pt idx="97">
                  <c:v>9.0109300000000001</c:v>
                </c:pt>
                <c:pt idx="98">
                  <c:v>9.0031999999999996</c:v>
                </c:pt>
                <c:pt idx="99">
                  <c:v>9.0117600000000007</c:v>
                </c:pt>
                <c:pt idx="100">
                  <c:v>10.36659</c:v>
                </c:pt>
                <c:pt idx="101">
                  <c:v>10.2791</c:v>
                </c:pt>
                <c:pt idx="102">
                  <c:v>10.053599999999999</c:v>
                </c:pt>
                <c:pt idx="103">
                  <c:v>10.036</c:v>
                </c:pt>
                <c:pt idx="104">
                  <c:v>10.018599999999999</c:v>
                </c:pt>
                <c:pt idx="105">
                  <c:v>10.019</c:v>
                </c:pt>
                <c:pt idx="106">
                  <c:v>10.0182</c:v>
                </c:pt>
                <c:pt idx="107">
                  <c:v>10.011799999999999</c:v>
                </c:pt>
                <c:pt idx="108">
                  <c:v>10.013</c:v>
                </c:pt>
                <c:pt idx="109">
                  <c:v>10.0129</c:v>
                </c:pt>
                <c:pt idx="110">
                  <c:v>11.62007</c:v>
                </c:pt>
                <c:pt idx="111">
                  <c:v>11.199199999999999</c:v>
                </c:pt>
                <c:pt idx="112">
                  <c:v>11.055099999999999</c:v>
                </c:pt>
                <c:pt idx="113">
                  <c:v>11.029199999999999</c:v>
                </c:pt>
                <c:pt idx="114">
                  <c:v>11.0229</c:v>
                </c:pt>
                <c:pt idx="115">
                  <c:v>11.021599999999999</c:v>
                </c:pt>
                <c:pt idx="116">
                  <c:v>11.0205</c:v>
                </c:pt>
                <c:pt idx="117">
                  <c:v>11.016400000000001</c:v>
                </c:pt>
                <c:pt idx="118">
                  <c:v>11.013</c:v>
                </c:pt>
                <c:pt idx="119">
                  <c:v>11.017300000000001</c:v>
                </c:pt>
                <c:pt idx="120">
                  <c:v>12.38888</c:v>
                </c:pt>
                <c:pt idx="121">
                  <c:v>12.1991</c:v>
                </c:pt>
                <c:pt idx="122">
                  <c:v>12.052099999999999</c:v>
                </c:pt>
                <c:pt idx="123">
                  <c:v>12.038399999999999</c:v>
                </c:pt>
                <c:pt idx="124">
                  <c:v>12.027799999999999</c:v>
                </c:pt>
                <c:pt idx="125">
                  <c:v>12.018000000000001</c:v>
                </c:pt>
                <c:pt idx="126">
                  <c:v>12.0273</c:v>
                </c:pt>
                <c:pt idx="127">
                  <c:v>12.020200000000001</c:v>
                </c:pt>
                <c:pt idx="128">
                  <c:v>12.013299999999999</c:v>
                </c:pt>
                <c:pt idx="129">
                  <c:v>12.018000000000001</c:v>
                </c:pt>
                <c:pt idx="130">
                  <c:v>13.436450000000001</c:v>
                </c:pt>
                <c:pt idx="131">
                  <c:v>13.3459</c:v>
                </c:pt>
                <c:pt idx="132">
                  <c:v>13.072800000000001</c:v>
                </c:pt>
                <c:pt idx="133">
                  <c:v>13.0467</c:v>
                </c:pt>
                <c:pt idx="134">
                  <c:v>13.039199999999999</c:v>
                </c:pt>
                <c:pt idx="135">
                  <c:v>13.0229</c:v>
                </c:pt>
                <c:pt idx="136">
                  <c:v>13.0227</c:v>
                </c:pt>
                <c:pt idx="137">
                  <c:v>13.0237</c:v>
                </c:pt>
                <c:pt idx="138">
                  <c:v>13.0198</c:v>
                </c:pt>
                <c:pt idx="139">
                  <c:v>13.0154</c:v>
                </c:pt>
                <c:pt idx="140">
                  <c:v>14.212149999999999</c:v>
                </c:pt>
                <c:pt idx="141">
                  <c:v>14.263500000000001</c:v>
                </c:pt>
                <c:pt idx="142">
                  <c:v>14.0746</c:v>
                </c:pt>
                <c:pt idx="143">
                  <c:v>14.041499999999999</c:v>
                </c:pt>
                <c:pt idx="144">
                  <c:v>14.035500000000001</c:v>
                </c:pt>
                <c:pt idx="145">
                  <c:v>14.042</c:v>
                </c:pt>
                <c:pt idx="146">
                  <c:v>14.029199999999999</c:v>
                </c:pt>
                <c:pt idx="147">
                  <c:v>14.0227</c:v>
                </c:pt>
                <c:pt idx="148">
                  <c:v>14.026999999999999</c:v>
                </c:pt>
                <c:pt idx="149">
                  <c:v>14.0222</c:v>
                </c:pt>
                <c:pt idx="150">
                  <c:v>15.570539999999999</c:v>
                </c:pt>
                <c:pt idx="151">
                  <c:v>15.430099999999999</c:v>
                </c:pt>
                <c:pt idx="152">
                  <c:v>15.0946</c:v>
                </c:pt>
                <c:pt idx="153">
                  <c:v>15.0623</c:v>
                </c:pt>
                <c:pt idx="154">
                  <c:v>15.0524</c:v>
                </c:pt>
                <c:pt idx="155">
                  <c:v>15.0388</c:v>
                </c:pt>
                <c:pt idx="156">
                  <c:v>15.033899999999999</c:v>
                </c:pt>
                <c:pt idx="157">
                  <c:v>15.0281</c:v>
                </c:pt>
                <c:pt idx="158">
                  <c:v>15.029199999999999</c:v>
                </c:pt>
                <c:pt idx="159">
                  <c:v>15.023899999999999</c:v>
                </c:pt>
                <c:pt idx="160">
                  <c:v>16.525269999999999</c:v>
                </c:pt>
                <c:pt idx="161">
                  <c:v>16.4345</c:v>
                </c:pt>
                <c:pt idx="162">
                  <c:v>16.0976</c:v>
                </c:pt>
                <c:pt idx="163">
                  <c:v>16.056100000000001</c:v>
                </c:pt>
                <c:pt idx="164">
                  <c:v>16.049099999999999</c:v>
                </c:pt>
                <c:pt idx="165">
                  <c:v>16.048999999999999</c:v>
                </c:pt>
                <c:pt idx="166">
                  <c:v>16.047699999999999</c:v>
                </c:pt>
                <c:pt idx="167">
                  <c:v>16.0291</c:v>
                </c:pt>
                <c:pt idx="168">
                  <c:v>16.0304</c:v>
                </c:pt>
                <c:pt idx="169">
                  <c:v>16.035799999999998</c:v>
                </c:pt>
                <c:pt idx="170">
                  <c:v>17.73404</c:v>
                </c:pt>
                <c:pt idx="171">
                  <c:v>17.5487</c:v>
                </c:pt>
                <c:pt idx="172">
                  <c:v>17.120999999999999</c:v>
                </c:pt>
                <c:pt idx="173">
                  <c:v>17.083500000000001</c:v>
                </c:pt>
                <c:pt idx="174">
                  <c:v>17.0581</c:v>
                </c:pt>
                <c:pt idx="175">
                  <c:v>17.050799999999999</c:v>
                </c:pt>
                <c:pt idx="176">
                  <c:v>17.040700000000001</c:v>
                </c:pt>
                <c:pt idx="177">
                  <c:v>17.034099999999999</c:v>
                </c:pt>
                <c:pt idx="178">
                  <c:v>17.029599999999999</c:v>
                </c:pt>
                <c:pt idx="179">
                  <c:v>17.038699999999999</c:v>
                </c:pt>
                <c:pt idx="180">
                  <c:v>18.576419999999999</c:v>
                </c:pt>
                <c:pt idx="181">
                  <c:v>18.490100000000002</c:v>
                </c:pt>
                <c:pt idx="182">
                  <c:v>18.139500000000002</c:v>
                </c:pt>
                <c:pt idx="183">
                  <c:v>18.068899999999999</c:v>
                </c:pt>
                <c:pt idx="184">
                  <c:v>18.0594</c:v>
                </c:pt>
                <c:pt idx="185">
                  <c:v>18.058900000000001</c:v>
                </c:pt>
                <c:pt idx="186">
                  <c:v>18.046199999999999</c:v>
                </c:pt>
                <c:pt idx="187">
                  <c:v>18.031500000000001</c:v>
                </c:pt>
                <c:pt idx="188">
                  <c:v>18.0532</c:v>
                </c:pt>
                <c:pt idx="189">
                  <c:v>18.043099999999999</c:v>
                </c:pt>
                <c:pt idx="190">
                  <c:v>19.721109999999999</c:v>
                </c:pt>
                <c:pt idx="191">
                  <c:v>19.5441</c:v>
                </c:pt>
                <c:pt idx="192">
                  <c:v>19.1264</c:v>
                </c:pt>
                <c:pt idx="193">
                  <c:v>19.080500000000001</c:v>
                </c:pt>
                <c:pt idx="194">
                  <c:v>19.087499999999999</c:v>
                </c:pt>
                <c:pt idx="195">
                  <c:v>19.0594</c:v>
                </c:pt>
                <c:pt idx="196">
                  <c:v>19.037400000000002</c:v>
                </c:pt>
                <c:pt idx="197">
                  <c:v>19.042100000000001</c:v>
                </c:pt>
                <c:pt idx="198">
                  <c:v>19.0518</c:v>
                </c:pt>
                <c:pt idx="199">
                  <c:v>19.029399999999999</c:v>
                </c:pt>
                <c:pt idx="200">
                  <c:v>20.69314</c:v>
                </c:pt>
                <c:pt idx="201">
                  <c:v>20.518699999999999</c:v>
                </c:pt>
                <c:pt idx="202">
                  <c:v>20.146100000000001</c:v>
                </c:pt>
                <c:pt idx="203">
                  <c:v>20.101199999999999</c:v>
                </c:pt>
                <c:pt idx="204">
                  <c:v>20.0625</c:v>
                </c:pt>
                <c:pt idx="205">
                  <c:v>20.057400000000001</c:v>
                </c:pt>
                <c:pt idx="206">
                  <c:v>20.051500000000001</c:v>
                </c:pt>
                <c:pt idx="207">
                  <c:v>20.040500000000002</c:v>
                </c:pt>
                <c:pt idx="208">
                  <c:v>20.054099999999998</c:v>
                </c:pt>
                <c:pt idx="209">
                  <c:v>20.036300000000001</c:v>
                </c:pt>
                <c:pt idx="210">
                  <c:v>21.629200000000001</c:v>
                </c:pt>
                <c:pt idx="211">
                  <c:v>21.511600000000001</c:v>
                </c:pt>
                <c:pt idx="212">
                  <c:v>21.1403</c:v>
                </c:pt>
                <c:pt idx="213">
                  <c:v>21.098700000000001</c:v>
                </c:pt>
                <c:pt idx="214">
                  <c:v>21.069800000000001</c:v>
                </c:pt>
                <c:pt idx="215">
                  <c:v>21.080500000000001</c:v>
                </c:pt>
                <c:pt idx="216">
                  <c:v>21.056899999999999</c:v>
                </c:pt>
                <c:pt idx="217">
                  <c:v>21.059699999999999</c:v>
                </c:pt>
                <c:pt idx="218">
                  <c:v>21.071100000000001</c:v>
                </c:pt>
                <c:pt idx="219">
                  <c:v>21.0517</c:v>
                </c:pt>
                <c:pt idx="220">
                  <c:v>22.838080000000001</c:v>
                </c:pt>
                <c:pt idx="221">
                  <c:v>22.506900000000002</c:v>
                </c:pt>
                <c:pt idx="222">
                  <c:v>22.1418</c:v>
                </c:pt>
                <c:pt idx="223">
                  <c:v>22.117699999999999</c:v>
                </c:pt>
                <c:pt idx="224">
                  <c:v>22.0991</c:v>
                </c:pt>
                <c:pt idx="225">
                  <c:v>22.070399999999999</c:v>
                </c:pt>
                <c:pt idx="226">
                  <c:v>22.055900000000001</c:v>
                </c:pt>
                <c:pt idx="227">
                  <c:v>22.040900000000001</c:v>
                </c:pt>
                <c:pt idx="228">
                  <c:v>22.054099999999998</c:v>
                </c:pt>
                <c:pt idx="229">
                  <c:v>22.058900000000001</c:v>
                </c:pt>
                <c:pt idx="230">
                  <c:v>23.664239999999999</c:v>
                </c:pt>
                <c:pt idx="231">
                  <c:v>23.534500000000001</c:v>
                </c:pt>
                <c:pt idx="232">
                  <c:v>23.172499999999999</c:v>
                </c:pt>
                <c:pt idx="233">
                  <c:v>23.0991</c:v>
                </c:pt>
                <c:pt idx="234">
                  <c:v>23.1143</c:v>
                </c:pt>
                <c:pt idx="235">
                  <c:v>23.088200000000001</c:v>
                </c:pt>
                <c:pt idx="236">
                  <c:v>23.0761</c:v>
                </c:pt>
                <c:pt idx="237">
                  <c:v>23.051600000000001</c:v>
                </c:pt>
                <c:pt idx="238">
                  <c:v>23.081800000000001</c:v>
                </c:pt>
                <c:pt idx="239">
                  <c:v>23.076499999999999</c:v>
                </c:pt>
                <c:pt idx="240">
                  <c:v>24.751259999999998</c:v>
                </c:pt>
                <c:pt idx="241">
                  <c:v>24.482199999999999</c:v>
                </c:pt>
                <c:pt idx="242">
                  <c:v>24.184200000000001</c:v>
                </c:pt>
                <c:pt idx="243">
                  <c:v>24.109300000000001</c:v>
                </c:pt>
                <c:pt idx="244">
                  <c:v>24.0366</c:v>
                </c:pt>
                <c:pt idx="245">
                  <c:v>24.120100000000001</c:v>
                </c:pt>
                <c:pt idx="246">
                  <c:v>24.0532</c:v>
                </c:pt>
                <c:pt idx="247">
                  <c:v>24.048400000000001</c:v>
                </c:pt>
                <c:pt idx="248">
                  <c:v>24.072199999999999</c:v>
                </c:pt>
                <c:pt idx="249">
                  <c:v>24.056100000000001</c:v>
                </c:pt>
                <c:pt idx="250">
                  <c:v>25.736699999999999</c:v>
                </c:pt>
                <c:pt idx="251">
                  <c:v>25.662199999999999</c:v>
                </c:pt>
                <c:pt idx="252">
                  <c:v>25.187999999999999</c:v>
                </c:pt>
                <c:pt idx="253">
                  <c:v>25.071400000000001</c:v>
                </c:pt>
                <c:pt idx="254">
                  <c:v>25.059799999999999</c:v>
                </c:pt>
                <c:pt idx="255">
                  <c:v>25.075199999999999</c:v>
                </c:pt>
                <c:pt idx="256">
                  <c:v>25.050699999999999</c:v>
                </c:pt>
                <c:pt idx="257">
                  <c:v>25.0778</c:v>
                </c:pt>
                <c:pt idx="258">
                  <c:v>25.063600000000001</c:v>
                </c:pt>
                <c:pt idx="259">
                  <c:v>25.0794</c:v>
                </c:pt>
                <c:pt idx="260">
                  <c:v>26.6342</c:v>
                </c:pt>
                <c:pt idx="261">
                  <c:v>26.768999999999998</c:v>
                </c:pt>
                <c:pt idx="262">
                  <c:v>26.147300000000001</c:v>
                </c:pt>
                <c:pt idx="263">
                  <c:v>26.109400000000001</c:v>
                </c:pt>
                <c:pt idx="264">
                  <c:v>26.081800000000001</c:v>
                </c:pt>
                <c:pt idx="265">
                  <c:v>26.0777</c:v>
                </c:pt>
                <c:pt idx="266">
                  <c:v>26.082899999999999</c:v>
                </c:pt>
                <c:pt idx="267">
                  <c:v>26.070799999999998</c:v>
                </c:pt>
                <c:pt idx="268">
                  <c:v>26.060600000000001</c:v>
                </c:pt>
                <c:pt idx="269">
                  <c:v>26.0611</c:v>
                </c:pt>
                <c:pt idx="270">
                  <c:v>27.8812</c:v>
                </c:pt>
                <c:pt idx="271">
                  <c:v>27.729399999999998</c:v>
                </c:pt>
                <c:pt idx="272">
                  <c:v>27.141300000000001</c:v>
                </c:pt>
                <c:pt idx="273">
                  <c:v>27.101299999999998</c:v>
                </c:pt>
                <c:pt idx="274">
                  <c:v>27.089200000000002</c:v>
                </c:pt>
                <c:pt idx="275">
                  <c:v>27.069400000000002</c:v>
                </c:pt>
                <c:pt idx="276">
                  <c:v>27.019500000000001</c:v>
                </c:pt>
                <c:pt idx="277">
                  <c:v>27.093299999999999</c:v>
                </c:pt>
                <c:pt idx="278">
                  <c:v>27.087800000000001</c:v>
                </c:pt>
                <c:pt idx="279">
                  <c:v>27.067399999999999</c:v>
                </c:pt>
                <c:pt idx="280">
                  <c:v>28.817</c:v>
                </c:pt>
                <c:pt idx="281">
                  <c:v>28.714600000000001</c:v>
                </c:pt>
                <c:pt idx="282">
                  <c:v>28.1404</c:v>
                </c:pt>
                <c:pt idx="283">
                  <c:v>28.1447</c:v>
                </c:pt>
                <c:pt idx="284">
                  <c:v>28.0794</c:v>
                </c:pt>
                <c:pt idx="285">
                  <c:v>28.106300000000001</c:v>
                </c:pt>
                <c:pt idx="286">
                  <c:v>28.079799999999999</c:v>
                </c:pt>
                <c:pt idx="287">
                  <c:v>28.017900000000001</c:v>
                </c:pt>
                <c:pt idx="288">
                  <c:v>28.070699999999999</c:v>
                </c:pt>
                <c:pt idx="289">
                  <c:v>28.158999999999999</c:v>
                </c:pt>
                <c:pt idx="290">
                  <c:v>29.564399999999999</c:v>
                </c:pt>
                <c:pt idx="291">
                  <c:v>29.4771</c:v>
                </c:pt>
                <c:pt idx="292">
                  <c:v>29.1858</c:v>
                </c:pt>
                <c:pt idx="293">
                  <c:v>29.132300000000001</c:v>
                </c:pt>
                <c:pt idx="294">
                  <c:v>29.0824</c:v>
                </c:pt>
                <c:pt idx="295">
                  <c:v>29.1982</c:v>
                </c:pt>
                <c:pt idx="296">
                  <c:v>29.095600000000001</c:v>
                </c:pt>
                <c:pt idx="297">
                  <c:v>29.0732</c:v>
                </c:pt>
                <c:pt idx="298">
                  <c:v>28.988299999999999</c:v>
                </c:pt>
                <c:pt idx="299">
                  <c:v>29.130400000000002</c:v>
                </c:pt>
                <c:pt idx="300">
                  <c:v>30.738900000000001</c:v>
                </c:pt>
                <c:pt idx="301">
                  <c:v>30.677600000000002</c:v>
                </c:pt>
                <c:pt idx="302">
                  <c:v>30.0947</c:v>
                </c:pt>
                <c:pt idx="303">
                  <c:v>30.038900000000002</c:v>
                </c:pt>
                <c:pt idx="304">
                  <c:v>30.108499999999999</c:v>
                </c:pt>
                <c:pt idx="305">
                  <c:v>30.087</c:v>
                </c:pt>
                <c:pt idx="306">
                  <c:v>30.039200000000001</c:v>
                </c:pt>
                <c:pt idx="307">
                  <c:v>30.138400000000001</c:v>
                </c:pt>
                <c:pt idx="308">
                  <c:v>30.074300000000001</c:v>
                </c:pt>
                <c:pt idx="309">
                  <c:v>30.0989</c:v>
                </c:pt>
              </c:numCache>
            </c:numRef>
          </c:yVal>
          <c:smooth val="0"/>
          <c:extLst>
            <c:ext xmlns:c16="http://schemas.microsoft.com/office/drawing/2014/chart" uri="{C3380CC4-5D6E-409C-BE32-E72D297353CC}">
              <c16:uniqueId val="{00000000-BE2E-4FD2-8F53-B995133B6A4B}"/>
            </c:ext>
          </c:extLst>
        </c:ser>
        <c:dLbls>
          <c:showLegendKey val="0"/>
          <c:showVal val="0"/>
          <c:showCatName val="0"/>
          <c:showSerName val="0"/>
          <c:showPercent val="0"/>
          <c:showBubbleSize val="0"/>
        </c:dLbls>
        <c:axId val="788993384"/>
        <c:axId val="789001584"/>
      </c:scatterChart>
      <c:valAx>
        <c:axId val="788993384"/>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ltLang="zh-CN">
                    <a:solidFill>
                      <a:sysClr val="windowText" lastClr="000000"/>
                    </a:solidFill>
                  </a:rPr>
                  <a:t>Test</a:t>
                </a:r>
                <a:r>
                  <a:rPr lang="en-US" altLang="zh-CN" baseline="0">
                    <a:solidFill>
                      <a:sysClr val="windowText" lastClr="000000"/>
                    </a:solidFill>
                  </a:rPr>
                  <a:t> time (s)</a:t>
                </a:r>
                <a:endParaRPr lang="en-US">
                  <a:solidFill>
                    <a:sysClr val="windowText" lastClr="000000"/>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89001584"/>
        <c:crosses val="autoZero"/>
        <c:crossBetween val="midCat"/>
      </c:valAx>
      <c:valAx>
        <c:axId val="789001584"/>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ltLang="zh-CN">
                    <a:solidFill>
                      <a:sysClr val="windowText" lastClr="000000"/>
                    </a:solidFill>
                  </a:rPr>
                  <a:t>Shear Strain (%)</a:t>
                </a:r>
                <a:endParaRPr lang="en-US">
                  <a:solidFill>
                    <a:sysClr val="windowText" lastClr="000000"/>
                  </a:solidFill>
                </a:endParaRPr>
              </a:p>
            </c:rich>
          </c:tx>
          <c:layout>
            <c:manualLayout>
              <c:xMode val="edge"/>
              <c:yMode val="edge"/>
              <c:x val="2.5000000000000001E-2"/>
              <c:y val="0.285686789151356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8899338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US"/>
              <a:t>Amplitude Sweep</a:t>
            </a:r>
          </a:p>
        </c:rich>
      </c:tx>
      <c:layout>
        <c:manualLayout>
          <c:xMode val="edge"/>
          <c:yMode val="edge"/>
          <c:x val="0.38830587398341121"/>
          <c:y val="0"/>
        </c:manualLayout>
      </c:layout>
      <c:overlay val="0"/>
      <c:spPr>
        <a:noFill/>
        <a:ln w="25400">
          <a:noFill/>
        </a:ln>
      </c:spPr>
    </c:title>
    <c:autoTitleDeleted val="0"/>
    <c:plotArea>
      <c:layout>
        <c:manualLayout>
          <c:layoutTarget val="inner"/>
          <c:xMode val="edge"/>
          <c:yMode val="edge"/>
          <c:x val="0.134823849712156"/>
          <c:y val="0.155058593027984"/>
          <c:w val="0.72848948374761002"/>
          <c:h val="0.61663145710796197"/>
        </c:manualLayout>
      </c:layout>
      <c:scatterChart>
        <c:scatterStyle val="lineMarker"/>
        <c:varyColors val="0"/>
        <c:ser>
          <c:idx val="0"/>
          <c:order val="0"/>
          <c:tx>
            <c:v>1</c:v>
          </c:tx>
          <c:spPr>
            <a:ln>
              <a:solidFill>
                <a:schemeClr val="tx1"/>
              </a:solidFill>
            </a:ln>
          </c:spPr>
          <c:marker>
            <c:symbol val="none"/>
          </c:marker>
          <c:xVal>
            <c:numRef>
              <c:f>'VECD revised'!$O$4:$O$313</c:f>
              <c:numCache>
                <c:formatCode>General</c:formatCode>
                <c:ptCount val="310"/>
                <c:pt idx="0">
                  <c:v>9.4508999999999999E-3</c:v>
                </c:pt>
                <c:pt idx="1">
                  <c:v>9.9726099999999998E-2</c:v>
                </c:pt>
                <c:pt idx="2">
                  <c:v>9.9513400000000002E-2</c:v>
                </c:pt>
                <c:pt idx="3">
                  <c:v>9.9663399999999999E-2</c:v>
                </c:pt>
                <c:pt idx="4">
                  <c:v>9.9631200000000003E-2</c:v>
                </c:pt>
                <c:pt idx="5">
                  <c:v>9.9504200000000001E-2</c:v>
                </c:pt>
                <c:pt idx="6">
                  <c:v>9.9632899999999996E-2</c:v>
                </c:pt>
                <c:pt idx="7">
                  <c:v>9.9687200000000004E-2</c:v>
                </c:pt>
                <c:pt idx="8">
                  <c:v>9.9529800000000002E-2</c:v>
                </c:pt>
                <c:pt idx="9">
                  <c:v>9.9569299999999999E-2</c:v>
                </c:pt>
                <c:pt idx="10">
                  <c:v>0.99051999999999996</c:v>
                </c:pt>
                <c:pt idx="11">
                  <c:v>0.99674499999999999</c:v>
                </c:pt>
                <c:pt idx="12">
                  <c:v>0.99572899999999998</c:v>
                </c:pt>
                <c:pt idx="13">
                  <c:v>0.99696600000000002</c:v>
                </c:pt>
                <c:pt idx="14">
                  <c:v>0.997448</c:v>
                </c:pt>
                <c:pt idx="15">
                  <c:v>0.99565499999999996</c:v>
                </c:pt>
                <c:pt idx="16">
                  <c:v>0.99593900000000002</c:v>
                </c:pt>
                <c:pt idx="17">
                  <c:v>0.997641</c:v>
                </c:pt>
                <c:pt idx="18">
                  <c:v>0.99652700000000005</c:v>
                </c:pt>
                <c:pt idx="19">
                  <c:v>0.99560700000000002</c:v>
                </c:pt>
                <c:pt idx="20">
                  <c:v>1.993058</c:v>
                </c:pt>
                <c:pt idx="21">
                  <c:v>1.9987600000000001</c:v>
                </c:pt>
                <c:pt idx="22">
                  <c:v>1.99668</c:v>
                </c:pt>
                <c:pt idx="23">
                  <c:v>1.9958499999999999</c:v>
                </c:pt>
                <c:pt idx="24">
                  <c:v>1.9968399999999999</c:v>
                </c:pt>
                <c:pt idx="25">
                  <c:v>1.9948399999999999</c:v>
                </c:pt>
                <c:pt idx="26">
                  <c:v>1.9940599999999999</c:v>
                </c:pt>
                <c:pt idx="27">
                  <c:v>1.99553</c:v>
                </c:pt>
                <c:pt idx="28">
                  <c:v>1.9943</c:v>
                </c:pt>
                <c:pt idx="29">
                  <c:v>1.9940199999999999</c:v>
                </c:pt>
                <c:pt idx="30">
                  <c:v>3.0482589999999998</c:v>
                </c:pt>
                <c:pt idx="31">
                  <c:v>3.00407</c:v>
                </c:pt>
                <c:pt idx="32">
                  <c:v>3.004</c:v>
                </c:pt>
                <c:pt idx="33">
                  <c:v>2.9977100000000001</c:v>
                </c:pt>
                <c:pt idx="34">
                  <c:v>2.9946000000000002</c:v>
                </c:pt>
                <c:pt idx="35">
                  <c:v>2.9967000000000001</c:v>
                </c:pt>
                <c:pt idx="36">
                  <c:v>2.9961600000000002</c:v>
                </c:pt>
                <c:pt idx="37">
                  <c:v>2.9940699999999998</c:v>
                </c:pt>
                <c:pt idx="38">
                  <c:v>2.99458</c:v>
                </c:pt>
                <c:pt idx="39">
                  <c:v>2.9957400000000001</c:v>
                </c:pt>
                <c:pt idx="40">
                  <c:v>4.0375899999999998</c:v>
                </c:pt>
                <c:pt idx="41">
                  <c:v>4.0333899999999998</c:v>
                </c:pt>
                <c:pt idx="42">
                  <c:v>4.0060200000000004</c:v>
                </c:pt>
                <c:pt idx="43">
                  <c:v>4.0022599999999997</c:v>
                </c:pt>
                <c:pt idx="44">
                  <c:v>4.0020499999999997</c:v>
                </c:pt>
                <c:pt idx="45">
                  <c:v>3.99715</c:v>
                </c:pt>
                <c:pt idx="46">
                  <c:v>3.99539</c:v>
                </c:pt>
                <c:pt idx="47">
                  <c:v>3.9978799999999999</c:v>
                </c:pt>
                <c:pt idx="48">
                  <c:v>3.9961099999999998</c:v>
                </c:pt>
                <c:pt idx="49">
                  <c:v>3.9934599999999998</c:v>
                </c:pt>
                <c:pt idx="50">
                  <c:v>5.0809899999999999</c:v>
                </c:pt>
                <c:pt idx="51">
                  <c:v>5.0726199999999997</c:v>
                </c:pt>
                <c:pt idx="52">
                  <c:v>5.0129999999999999</c:v>
                </c:pt>
                <c:pt idx="53">
                  <c:v>5.0117099999999999</c:v>
                </c:pt>
                <c:pt idx="54">
                  <c:v>5.0018399999999996</c:v>
                </c:pt>
                <c:pt idx="55">
                  <c:v>4.9981200000000001</c:v>
                </c:pt>
                <c:pt idx="56">
                  <c:v>5.0023</c:v>
                </c:pt>
                <c:pt idx="57">
                  <c:v>4.9996799999999997</c:v>
                </c:pt>
                <c:pt idx="58">
                  <c:v>4.99322</c:v>
                </c:pt>
                <c:pt idx="59">
                  <c:v>4.9981400000000002</c:v>
                </c:pt>
                <c:pt idx="60">
                  <c:v>6.0364599999999999</c:v>
                </c:pt>
                <c:pt idx="61">
                  <c:v>6.1038300000000003</c:v>
                </c:pt>
                <c:pt idx="62">
                  <c:v>6.0233299999999996</c:v>
                </c:pt>
                <c:pt idx="63">
                  <c:v>6.0097199999999997</c:v>
                </c:pt>
                <c:pt idx="64">
                  <c:v>6.0070899999999998</c:v>
                </c:pt>
                <c:pt idx="65">
                  <c:v>6.0019799999999996</c:v>
                </c:pt>
                <c:pt idx="66">
                  <c:v>6.0018799999999999</c:v>
                </c:pt>
                <c:pt idx="67">
                  <c:v>6.0023400000000002</c:v>
                </c:pt>
                <c:pt idx="68">
                  <c:v>6.0013500000000004</c:v>
                </c:pt>
                <c:pt idx="69">
                  <c:v>5.9981400000000002</c:v>
                </c:pt>
                <c:pt idx="70">
                  <c:v>7.0342500000000001</c:v>
                </c:pt>
                <c:pt idx="71">
                  <c:v>7.1367599999999998</c:v>
                </c:pt>
                <c:pt idx="72">
                  <c:v>7.02963</c:v>
                </c:pt>
                <c:pt idx="73">
                  <c:v>7.0173800000000002</c:v>
                </c:pt>
                <c:pt idx="74">
                  <c:v>7.00481</c:v>
                </c:pt>
                <c:pt idx="75">
                  <c:v>7.0049799999999998</c:v>
                </c:pt>
                <c:pt idx="76">
                  <c:v>7.0108300000000003</c:v>
                </c:pt>
                <c:pt idx="77">
                  <c:v>7.0029399999999997</c:v>
                </c:pt>
                <c:pt idx="78">
                  <c:v>6.99885</c:v>
                </c:pt>
                <c:pt idx="79">
                  <c:v>7.0021000000000004</c:v>
                </c:pt>
                <c:pt idx="80">
                  <c:v>8.4831400000000006</c:v>
                </c:pt>
                <c:pt idx="81">
                  <c:v>8.1956399999999991</c:v>
                </c:pt>
                <c:pt idx="82">
                  <c:v>8.0372500000000002</c:v>
                </c:pt>
                <c:pt idx="83">
                  <c:v>8.01281</c:v>
                </c:pt>
                <c:pt idx="84">
                  <c:v>8.0186799999999998</c:v>
                </c:pt>
                <c:pt idx="85">
                  <c:v>8.0148899999999994</c:v>
                </c:pt>
                <c:pt idx="86">
                  <c:v>8.0055599999999991</c:v>
                </c:pt>
                <c:pt idx="87">
                  <c:v>8.0035500000000006</c:v>
                </c:pt>
                <c:pt idx="88">
                  <c:v>8.0104399999999991</c:v>
                </c:pt>
                <c:pt idx="89">
                  <c:v>8.0050699999999999</c:v>
                </c:pt>
                <c:pt idx="90">
                  <c:v>9.3227799999999998</c:v>
                </c:pt>
                <c:pt idx="91">
                  <c:v>9.1890400000000003</c:v>
                </c:pt>
                <c:pt idx="92">
                  <c:v>9.0394299999999994</c:v>
                </c:pt>
                <c:pt idx="93">
                  <c:v>9.0316500000000008</c:v>
                </c:pt>
                <c:pt idx="94">
                  <c:v>9.0152099999999997</c:v>
                </c:pt>
                <c:pt idx="95">
                  <c:v>9.0112900000000007</c:v>
                </c:pt>
                <c:pt idx="96">
                  <c:v>9.0148600000000005</c:v>
                </c:pt>
                <c:pt idx="97">
                  <c:v>9.0109300000000001</c:v>
                </c:pt>
                <c:pt idx="98">
                  <c:v>9.0031999999999996</c:v>
                </c:pt>
                <c:pt idx="99">
                  <c:v>9.0117600000000007</c:v>
                </c:pt>
                <c:pt idx="100">
                  <c:v>10.36659</c:v>
                </c:pt>
                <c:pt idx="101">
                  <c:v>10.2791</c:v>
                </c:pt>
                <c:pt idx="102">
                  <c:v>10.053599999999999</c:v>
                </c:pt>
                <c:pt idx="103">
                  <c:v>10.036</c:v>
                </c:pt>
                <c:pt idx="104">
                  <c:v>10.018599999999999</c:v>
                </c:pt>
                <c:pt idx="105">
                  <c:v>10.019</c:v>
                </c:pt>
                <c:pt idx="106">
                  <c:v>10.0182</c:v>
                </c:pt>
                <c:pt idx="107">
                  <c:v>10.011799999999999</c:v>
                </c:pt>
                <c:pt idx="108">
                  <c:v>10.013</c:v>
                </c:pt>
                <c:pt idx="109">
                  <c:v>10.0129</c:v>
                </c:pt>
                <c:pt idx="110">
                  <c:v>11.62007</c:v>
                </c:pt>
                <c:pt idx="111">
                  <c:v>11.199199999999999</c:v>
                </c:pt>
                <c:pt idx="112">
                  <c:v>11.055099999999999</c:v>
                </c:pt>
                <c:pt idx="113">
                  <c:v>11.029199999999999</c:v>
                </c:pt>
                <c:pt idx="114">
                  <c:v>11.0229</c:v>
                </c:pt>
                <c:pt idx="115">
                  <c:v>11.021599999999999</c:v>
                </c:pt>
                <c:pt idx="116">
                  <c:v>11.0205</c:v>
                </c:pt>
                <c:pt idx="117">
                  <c:v>11.016400000000001</c:v>
                </c:pt>
                <c:pt idx="118">
                  <c:v>11.013</c:v>
                </c:pt>
                <c:pt idx="119">
                  <c:v>11.017300000000001</c:v>
                </c:pt>
                <c:pt idx="120">
                  <c:v>12.38888</c:v>
                </c:pt>
                <c:pt idx="121">
                  <c:v>12.1991</c:v>
                </c:pt>
                <c:pt idx="122">
                  <c:v>12.052099999999999</c:v>
                </c:pt>
                <c:pt idx="123">
                  <c:v>12.038399999999999</c:v>
                </c:pt>
                <c:pt idx="124">
                  <c:v>12.027799999999999</c:v>
                </c:pt>
                <c:pt idx="125">
                  <c:v>12.018000000000001</c:v>
                </c:pt>
                <c:pt idx="126">
                  <c:v>12.0273</c:v>
                </c:pt>
                <c:pt idx="127">
                  <c:v>12.020200000000001</c:v>
                </c:pt>
                <c:pt idx="128">
                  <c:v>12.013299999999999</c:v>
                </c:pt>
                <c:pt idx="129">
                  <c:v>12.018000000000001</c:v>
                </c:pt>
                <c:pt idx="130">
                  <c:v>13.436450000000001</c:v>
                </c:pt>
                <c:pt idx="131">
                  <c:v>13.3459</c:v>
                </c:pt>
                <c:pt idx="132">
                  <c:v>13.072800000000001</c:v>
                </c:pt>
                <c:pt idx="133">
                  <c:v>13.0467</c:v>
                </c:pt>
                <c:pt idx="134">
                  <c:v>13.039199999999999</c:v>
                </c:pt>
                <c:pt idx="135">
                  <c:v>13.0229</c:v>
                </c:pt>
                <c:pt idx="136">
                  <c:v>13.0227</c:v>
                </c:pt>
                <c:pt idx="137">
                  <c:v>13.0237</c:v>
                </c:pt>
                <c:pt idx="138">
                  <c:v>13.0198</c:v>
                </c:pt>
                <c:pt idx="139">
                  <c:v>13.0154</c:v>
                </c:pt>
                <c:pt idx="140">
                  <c:v>14.212149999999999</c:v>
                </c:pt>
                <c:pt idx="141">
                  <c:v>14.263500000000001</c:v>
                </c:pt>
                <c:pt idx="142">
                  <c:v>14.0746</c:v>
                </c:pt>
                <c:pt idx="143">
                  <c:v>14.041499999999999</c:v>
                </c:pt>
                <c:pt idx="144">
                  <c:v>14.035500000000001</c:v>
                </c:pt>
                <c:pt idx="145">
                  <c:v>14.042</c:v>
                </c:pt>
                <c:pt idx="146">
                  <c:v>14.029199999999999</c:v>
                </c:pt>
                <c:pt idx="147">
                  <c:v>14.0227</c:v>
                </c:pt>
                <c:pt idx="148">
                  <c:v>14.026999999999999</c:v>
                </c:pt>
                <c:pt idx="149">
                  <c:v>14.0222</c:v>
                </c:pt>
                <c:pt idx="150">
                  <c:v>15.570539999999999</c:v>
                </c:pt>
                <c:pt idx="151">
                  <c:v>15.430099999999999</c:v>
                </c:pt>
                <c:pt idx="152">
                  <c:v>15.0946</c:v>
                </c:pt>
                <c:pt idx="153">
                  <c:v>15.0623</c:v>
                </c:pt>
                <c:pt idx="154">
                  <c:v>15.0524</c:v>
                </c:pt>
                <c:pt idx="155">
                  <c:v>15.0388</c:v>
                </c:pt>
                <c:pt idx="156">
                  <c:v>15.033899999999999</c:v>
                </c:pt>
                <c:pt idx="157">
                  <c:v>15.0281</c:v>
                </c:pt>
                <c:pt idx="158">
                  <c:v>15.029199999999999</c:v>
                </c:pt>
                <c:pt idx="159">
                  <c:v>15.023899999999999</c:v>
                </c:pt>
                <c:pt idx="160">
                  <c:v>16.525269999999999</c:v>
                </c:pt>
                <c:pt idx="161">
                  <c:v>16.4345</c:v>
                </c:pt>
                <c:pt idx="162">
                  <c:v>16.0976</c:v>
                </c:pt>
                <c:pt idx="163">
                  <c:v>16.056100000000001</c:v>
                </c:pt>
                <c:pt idx="164">
                  <c:v>16.049099999999999</c:v>
                </c:pt>
                <c:pt idx="165">
                  <c:v>16.048999999999999</c:v>
                </c:pt>
                <c:pt idx="166">
                  <c:v>16.047699999999999</c:v>
                </c:pt>
                <c:pt idx="167">
                  <c:v>16.0291</c:v>
                </c:pt>
                <c:pt idx="168">
                  <c:v>16.0304</c:v>
                </c:pt>
                <c:pt idx="169">
                  <c:v>16.035799999999998</c:v>
                </c:pt>
                <c:pt idx="170">
                  <c:v>17.73404</c:v>
                </c:pt>
                <c:pt idx="171">
                  <c:v>17.5487</c:v>
                </c:pt>
                <c:pt idx="172">
                  <c:v>17.120999999999999</c:v>
                </c:pt>
                <c:pt idx="173">
                  <c:v>17.083500000000001</c:v>
                </c:pt>
                <c:pt idx="174">
                  <c:v>17.0581</c:v>
                </c:pt>
                <c:pt idx="175">
                  <c:v>17.050799999999999</c:v>
                </c:pt>
                <c:pt idx="176">
                  <c:v>17.040700000000001</c:v>
                </c:pt>
                <c:pt idx="177">
                  <c:v>17.034099999999999</c:v>
                </c:pt>
                <c:pt idx="178">
                  <c:v>17.029599999999999</c:v>
                </c:pt>
                <c:pt idx="179">
                  <c:v>17.038699999999999</c:v>
                </c:pt>
                <c:pt idx="180">
                  <c:v>18.576419999999999</c:v>
                </c:pt>
                <c:pt idx="181">
                  <c:v>18.490100000000002</c:v>
                </c:pt>
                <c:pt idx="182">
                  <c:v>18.139500000000002</c:v>
                </c:pt>
                <c:pt idx="183">
                  <c:v>18.068899999999999</c:v>
                </c:pt>
                <c:pt idx="184">
                  <c:v>18.0594</c:v>
                </c:pt>
                <c:pt idx="185">
                  <c:v>18.058900000000001</c:v>
                </c:pt>
                <c:pt idx="186">
                  <c:v>18.046199999999999</c:v>
                </c:pt>
                <c:pt idx="187">
                  <c:v>18.031500000000001</c:v>
                </c:pt>
                <c:pt idx="188">
                  <c:v>18.0532</c:v>
                </c:pt>
                <c:pt idx="189">
                  <c:v>18.043099999999999</c:v>
                </c:pt>
                <c:pt idx="190">
                  <c:v>19.721109999999999</c:v>
                </c:pt>
                <c:pt idx="191">
                  <c:v>19.5441</c:v>
                </c:pt>
                <c:pt idx="192">
                  <c:v>19.1264</c:v>
                </c:pt>
                <c:pt idx="193">
                  <c:v>19.080500000000001</c:v>
                </c:pt>
                <c:pt idx="194">
                  <c:v>19.087499999999999</c:v>
                </c:pt>
                <c:pt idx="195">
                  <c:v>19.0594</c:v>
                </c:pt>
                <c:pt idx="196">
                  <c:v>19.037400000000002</c:v>
                </c:pt>
                <c:pt idx="197">
                  <c:v>19.042100000000001</c:v>
                </c:pt>
                <c:pt idx="198">
                  <c:v>19.0518</c:v>
                </c:pt>
                <c:pt idx="199">
                  <c:v>19.029399999999999</c:v>
                </c:pt>
                <c:pt idx="200">
                  <c:v>20.69314</c:v>
                </c:pt>
                <c:pt idx="201">
                  <c:v>20.518699999999999</c:v>
                </c:pt>
                <c:pt idx="202">
                  <c:v>20.146100000000001</c:v>
                </c:pt>
                <c:pt idx="203">
                  <c:v>20.101199999999999</c:v>
                </c:pt>
                <c:pt idx="204">
                  <c:v>20.0625</c:v>
                </c:pt>
                <c:pt idx="205">
                  <c:v>20.057400000000001</c:v>
                </c:pt>
                <c:pt idx="206">
                  <c:v>20.051500000000001</c:v>
                </c:pt>
                <c:pt idx="207">
                  <c:v>20.040500000000002</c:v>
                </c:pt>
                <c:pt idx="208">
                  <c:v>20.054099999999998</c:v>
                </c:pt>
                <c:pt idx="209">
                  <c:v>20.036300000000001</c:v>
                </c:pt>
                <c:pt idx="210">
                  <c:v>21.629200000000001</c:v>
                </c:pt>
                <c:pt idx="211">
                  <c:v>21.511600000000001</c:v>
                </c:pt>
                <c:pt idx="212">
                  <c:v>21.1403</c:v>
                </c:pt>
                <c:pt idx="213">
                  <c:v>21.098700000000001</c:v>
                </c:pt>
                <c:pt idx="214">
                  <c:v>21.069800000000001</c:v>
                </c:pt>
                <c:pt idx="215">
                  <c:v>21.080500000000001</c:v>
                </c:pt>
                <c:pt idx="216">
                  <c:v>21.056899999999999</c:v>
                </c:pt>
                <c:pt idx="217">
                  <c:v>21.059699999999999</c:v>
                </c:pt>
                <c:pt idx="218">
                  <c:v>21.071100000000001</c:v>
                </c:pt>
                <c:pt idx="219">
                  <c:v>21.0517</c:v>
                </c:pt>
                <c:pt idx="220">
                  <c:v>22.838080000000001</c:v>
                </c:pt>
                <c:pt idx="221">
                  <c:v>22.506900000000002</c:v>
                </c:pt>
                <c:pt idx="222">
                  <c:v>22.1418</c:v>
                </c:pt>
                <c:pt idx="223">
                  <c:v>22.117699999999999</c:v>
                </c:pt>
                <c:pt idx="224">
                  <c:v>22.0991</c:v>
                </c:pt>
                <c:pt idx="225">
                  <c:v>22.070399999999999</c:v>
                </c:pt>
                <c:pt idx="226">
                  <c:v>22.055900000000001</c:v>
                </c:pt>
                <c:pt idx="227">
                  <c:v>22.040900000000001</c:v>
                </c:pt>
                <c:pt idx="228">
                  <c:v>22.054099999999998</c:v>
                </c:pt>
                <c:pt idx="229">
                  <c:v>22.058900000000001</c:v>
                </c:pt>
                <c:pt idx="230">
                  <c:v>23.664239999999999</c:v>
                </c:pt>
                <c:pt idx="231">
                  <c:v>23.534500000000001</c:v>
                </c:pt>
                <c:pt idx="232">
                  <c:v>23.172499999999999</c:v>
                </c:pt>
                <c:pt idx="233">
                  <c:v>23.0991</c:v>
                </c:pt>
                <c:pt idx="234">
                  <c:v>23.1143</c:v>
                </c:pt>
                <c:pt idx="235">
                  <c:v>23.088200000000001</c:v>
                </c:pt>
                <c:pt idx="236">
                  <c:v>23.0761</c:v>
                </c:pt>
                <c:pt idx="237">
                  <c:v>23.051600000000001</c:v>
                </c:pt>
                <c:pt idx="238">
                  <c:v>23.081800000000001</c:v>
                </c:pt>
                <c:pt idx="239">
                  <c:v>23.076499999999999</c:v>
                </c:pt>
                <c:pt idx="240">
                  <c:v>24.751259999999998</c:v>
                </c:pt>
                <c:pt idx="241">
                  <c:v>24.482199999999999</c:v>
                </c:pt>
                <c:pt idx="242">
                  <c:v>24.184200000000001</c:v>
                </c:pt>
                <c:pt idx="243">
                  <c:v>24.109300000000001</c:v>
                </c:pt>
                <c:pt idx="244">
                  <c:v>24.0366</c:v>
                </c:pt>
                <c:pt idx="245">
                  <c:v>24.120100000000001</c:v>
                </c:pt>
                <c:pt idx="246">
                  <c:v>24.0532</c:v>
                </c:pt>
                <c:pt idx="247">
                  <c:v>24.048400000000001</c:v>
                </c:pt>
                <c:pt idx="248">
                  <c:v>24.072199999999999</c:v>
                </c:pt>
                <c:pt idx="249">
                  <c:v>24.056100000000001</c:v>
                </c:pt>
                <c:pt idx="250">
                  <c:v>25.736699999999999</c:v>
                </c:pt>
                <c:pt idx="251">
                  <c:v>25.662199999999999</c:v>
                </c:pt>
                <c:pt idx="252">
                  <c:v>25.187999999999999</c:v>
                </c:pt>
                <c:pt idx="253">
                  <c:v>25.071400000000001</c:v>
                </c:pt>
                <c:pt idx="254">
                  <c:v>25.059799999999999</c:v>
                </c:pt>
                <c:pt idx="255">
                  <c:v>25.075199999999999</c:v>
                </c:pt>
                <c:pt idx="256">
                  <c:v>25.050699999999999</c:v>
                </c:pt>
                <c:pt idx="257">
                  <c:v>25.0778</c:v>
                </c:pt>
                <c:pt idx="258">
                  <c:v>25.063600000000001</c:v>
                </c:pt>
                <c:pt idx="259">
                  <c:v>25.0794</c:v>
                </c:pt>
                <c:pt idx="260">
                  <c:v>26.6342</c:v>
                </c:pt>
                <c:pt idx="261">
                  <c:v>26.768999999999998</c:v>
                </c:pt>
                <c:pt idx="262">
                  <c:v>26.147300000000001</c:v>
                </c:pt>
                <c:pt idx="263">
                  <c:v>26.109400000000001</c:v>
                </c:pt>
                <c:pt idx="264">
                  <c:v>26.081800000000001</c:v>
                </c:pt>
                <c:pt idx="265">
                  <c:v>26.0777</c:v>
                </c:pt>
                <c:pt idx="266">
                  <c:v>26.082899999999999</c:v>
                </c:pt>
                <c:pt idx="267">
                  <c:v>26.070799999999998</c:v>
                </c:pt>
                <c:pt idx="268">
                  <c:v>26.060600000000001</c:v>
                </c:pt>
                <c:pt idx="269">
                  <c:v>26.0611</c:v>
                </c:pt>
                <c:pt idx="270">
                  <c:v>27.8812</c:v>
                </c:pt>
                <c:pt idx="271">
                  <c:v>27.729399999999998</c:v>
                </c:pt>
                <c:pt idx="272">
                  <c:v>27.141300000000001</c:v>
                </c:pt>
                <c:pt idx="273">
                  <c:v>27.101299999999998</c:v>
                </c:pt>
                <c:pt idx="274">
                  <c:v>27.089200000000002</c:v>
                </c:pt>
                <c:pt idx="275">
                  <c:v>27.069400000000002</c:v>
                </c:pt>
                <c:pt idx="276">
                  <c:v>27.019500000000001</c:v>
                </c:pt>
                <c:pt idx="277">
                  <c:v>27.093299999999999</c:v>
                </c:pt>
                <c:pt idx="278">
                  <c:v>27.087800000000001</c:v>
                </c:pt>
                <c:pt idx="279">
                  <c:v>27.067399999999999</c:v>
                </c:pt>
                <c:pt idx="280">
                  <c:v>28.817</c:v>
                </c:pt>
                <c:pt idx="281">
                  <c:v>28.714600000000001</c:v>
                </c:pt>
                <c:pt idx="282">
                  <c:v>28.1404</c:v>
                </c:pt>
                <c:pt idx="283">
                  <c:v>28.1447</c:v>
                </c:pt>
                <c:pt idx="284">
                  <c:v>28.0794</c:v>
                </c:pt>
                <c:pt idx="285">
                  <c:v>28.106300000000001</c:v>
                </c:pt>
                <c:pt idx="286">
                  <c:v>28.079799999999999</c:v>
                </c:pt>
                <c:pt idx="287">
                  <c:v>28.017900000000001</c:v>
                </c:pt>
                <c:pt idx="288">
                  <c:v>28.070699999999999</c:v>
                </c:pt>
                <c:pt idx="289">
                  <c:v>28.158999999999999</c:v>
                </c:pt>
                <c:pt idx="290">
                  <c:v>29.564399999999999</c:v>
                </c:pt>
                <c:pt idx="291">
                  <c:v>29.4771</c:v>
                </c:pt>
                <c:pt idx="292">
                  <c:v>29.1858</c:v>
                </c:pt>
                <c:pt idx="293">
                  <c:v>29.132300000000001</c:v>
                </c:pt>
                <c:pt idx="294">
                  <c:v>29.0824</c:v>
                </c:pt>
                <c:pt idx="295">
                  <c:v>29.1982</c:v>
                </c:pt>
                <c:pt idx="296">
                  <c:v>29.095600000000001</c:v>
                </c:pt>
                <c:pt idx="297">
                  <c:v>29.0732</c:v>
                </c:pt>
                <c:pt idx="298">
                  <c:v>28.988299999999999</c:v>
                </c:pt>
                <c:pt idx="299">
                  <c:v>29.130400000000002</c:v>
                </c:pt>
                <c:pt idx="300">
                  <c:v>30.738900000000001</c:v>
                </c:pt>
                <c:pt idx="301">
                  <c:v>30.677600000000002</c:v>
                </c:pt>
                <c:pt idx="302">
                  <c:v>30.0947</c:v>
                </c:pt>
                <c:pt idx="303">
                  <c:v>30.038900000000002</c:v>
                </c:pt>
                <c:pt idx="304">
                  <c:v>30.108499999999999</c:v>
                </c:pt>
                <c:pt idx="305">
                  <c:v>30.087</c:v>
                </c:pt>
                <c:pt idx="306">
                  <c:v>30.039200000000001</c:v>
                </c:pt>
                <c:pt idx="307">
                  <c:v>30.138400000000001</c:v>
                </c:pt>
                <c:pt idx="308">
                  <c:v>30.074300000000001</c:v>
                </c:pt>
                <c:pt idx="309">
                  <c:v>30.0989</c:v>
                </c:pt>
              </c:numCache>
            </c:numRef>
          </c:xVal>
          <c:yVal>
            <c:numRef>
              <c:f>'VECD revised'!$N$4:$N$313</c:f>
              <c:numCache>
                <c:formatCode>#,##0</c:formatCode>
                <c:ptCount val="310"/>
                <c:pt idx="0">
                  <c:v>19200</c:v>
                </c:pt>
                <c:pt idx="1">
                  <c:v>19210</c:v>
                </c:pt>
                <c:pt idx="2">
                  <c:v>19170</c:v>
                </c:pt>
                <c:pt idx="3">
                  <c:v>19220</c:v>
                </c:pt>
                <c:pt idx="4">
                  <c:v>19230</c:v>
                </c:pt>
                <c:pt idx="5">
                  <c:v>19200</c:v>
                </c:pt>
                <c:pt idx="6">
                  <c:v>19230</c:v>
                </c:pt>
                <c:pt idx="7">
                  <c:v>19240</c:v>
                </c:pt>
                <c:pt idx="8">
                  <c:v>19210</c:v>
                </c:pt>
                <c:pt idx="9">
                  <c:v>19220</c:v>
                </c:pt>
                <c:pt idx="10">
                  <c:v>186100</c:v>
                </c:pt>
                <c:pt idx="11">
                  <c:v>185100</c:v>
                </c:pt>
                <c:pt idx="12">
                  <c:v>184300</c:v>
                </c:pt>
                <c:pt idx="13">
                  <c:v>184200</c:v>
                </c:pt>
                <c:pt idx="14">
                  <c:v>184000</c:v>
                </c:pt>
                <c:pt idx="15">
                  <c:v>183500</c:v>
                </c:pt>
                <c:pt idx="16">
                  <c:v>183400</c:v>
                </c:pt>
                <c:pt idx="17">
                  <c:v>183500</c:v>
                </c:pt>
                <c:pt idx="18">
                  <c:v>183200</c:v>
                </c:pt>
                <c:pt idx="19">
                  <c:v>183000</c:v>
                </c:pt>
                <c:pt idx="20">
                  <c:v>355000</c:v>
                </c:pt>
                <c:pt idx="21">
                  <c:v>352100</c:v>
                </c:pt>
                <c:pt idx="22">
                  <c:v>347300</c:v>
                </c:pt>
                <c:pt idx="23">
                  <c:v>344800</c:v>
                </c:pt>
                <c:pt idx="24">
                  <c:v>343200</c:v>
                </c:pt>
                <c:pt idx="25">
                  <c:v>341500</c:v>
                </c:pt>
                <c:pt idx="26">
                  <c:v>340300</c:v>
                </c:pt>
                <c:pt idx="27">
                  <c:v>339500</c:v>
                </c:pt>
                <c:pt idx="28">
                  <c:v>338400</c:v>
                </c:pt>
                <c:pt idx="29">
                  <c:v>337600</c:v>
                </c:pt>
                <c:pt idx="30">
                  <c:v>505300</c:v>
                </c:pt>
                <c:pt idx="31">
                  <c:v>486200</c:v>
                </c:pt>
                <c:pt idx="32">
                  <c:v>475500</c:v>
                </c:pt>
                <c:pt idx="33">
                  <c:v>469200</c:v>
                </c:pt>
                <c:pt idx="34">
                  <c:v>464900</c:v>
                </c:pt>
                <c:pt idx="35">
                  <c:v>462000</c:v>
                </c:pt>
                <c:pt idx="36">
                  <c:v>459200</c:v>
                </c:pt>
                <c:pt idx="37">
                  <c:v>456700</c:v>
                </c:pt>
                <c:pt idx="38">
                  <c:v>454700</c:v>
                </c:pt>
                <c:pt idx="39">
                  <c:v>453000</c:v>
                </c:pt>
                <c:pt idx="40">
                  <c:v>601200</c:v>
                </c:pt>
                <c:pt idx="41">
                  <c:v>583100</c:v>
                </c:pt>
                <c:pt idx="42">
                  <c:v>563800</c:v>
                </c:pt>
                <c:pt idx="43">
                  <c:v>555400</c:v>
                </c:pt>
                <c:pt idx="44">
                  <c:v>549400</c:v>
                </c:pt>
                <c:pt idx="45">
                  <c:v>544100</c:v>
                </c:pt>
                <c:pt idx="46">
                  <c:v>539900</c:v>
                </c:pt>
                <c:pt idx="47">
                  <c:v>536700</c:v>
                </c:pt>
                <c:pt idx="48">
                  <c:v>533400</c:v>
                </c:pt>
                <c:pt idx="49">
                  <c:v>530300</c:v>
                </c:pt>
                <c:pt idx="50">
                  <c:v>665300</c:v>
                </c:pt>
                <c:pt idx="51">
                  <c:v>644500</c:v>
                </c:pt>
                <c:pt idx="52">
                  <c:v>618600</c:v>
                </c:pt>
                <c:pt idx="53">
                  <c:v>608500</c:v>
                </c:pt>
                <c:pt idx="54">
                  <c:v>600200</c:v>
                </c:pt>
                <c:pt idx="55">
                  <c:v>594000</c:v>
                </c:pt>
                <c:pt idx="56">
                  <c:v>589500</c:v>
                </c:pt>
                <c:pt idx="57">
                  <c:v>584800</c:v>
                </c:pt>
                <c:pt idx="58">
                  <c:v>580400</c:v>
                </c:pt>
                <c:pt idx="59">
                  <c:v>577400</c:v>
                </c:pt>
                <c:pt idx="60">
                  <c:v>700100</c:v>
                </c:pt>
                <c:pt idx="61">
                  <c:v>685200</c:v>
                </c:pt>
                <c:pt idx="62">
                  <c:v>653800</c:v>
                </c:pt>
                <c:pt idx="63">
                  <c:v>641500</c:v>
                </c:pt>
                <c:pt idx="64">
                  <c:v>633100</c:v>
                </c:pt>
                <c:pt idx="65">
                  <c:v>626000</c:v>
                </c:pt>
                <c:pt idx="66">
                  <c:v>620400</c:v>
                </c:pt>
                <c:pt idx="67">
                  <c:v>615600</c:v>
                </c:pt>
                <c:pt idx="68">
                  <c:v>611100</c:v>
                </c:pt>
                <c:pt idx="69">
                  <c:v>606900</c:v>
                </c:pt>
                <c:pt idx="70">
                  <c:v>730200</c:v>
                </c:pt>
                <c:pt idx="71">
                  <c:v>700700</c:v>
                </c:pt>
                <c:pt idx="72">
                  <c:v>668200</c:v>
                </c:pt>
                <c:pt idx="73">
                  <c:v>655700</c:v>
                </c:pt>
                <c:pt idx="74">
                  <c:v>646200</c:v>
                </c:pt>
                <c:pt idx="75">
                  <c:v>639300</c:v>
                </c:pt>
                <c:pt idx="76">
                  <c:v>633700</c:v>
                </c:pt>
                <c:pt idx="77">
                  <c:v>627800</c:v>
                </c:pt>
                <c:pt idx="78">
                  <c:v>622800</c:v>
                </c:pt>
                <c:pt idx="79">
                  <c:v>618800</c:v>
                </c:pt>
                <c:pt idx="80">
                  <c:v>745300</c:v>
                </c:pt>
                <c:pt idx="81">
                  <c:v>710200</c:v>
                </c:pt>
                <c:pt idx="82">
                  <c:v>671900</c:v>
                </c:pt>
                <c:pt idx="83">
                  <c:v>658000</c:v>
                </c:pt>
                <c:pt idx="84">
                  <c:v>649400</c:v>
                </c:pt>
                <c:pt idx="85">
                  <c:v>641500</c:v>
                </c:pt>
                <c:pt idx="86">
                  <c:v>634500</c:v>
                </c:pt>
                <c:pt idx="87">
                  <c:v>628900</c:v>
                </c:pt>
                <c:pt idx="88">
                  <c:v>624200</c:v>
                </c:pt>
                <c:pt idx="89">
                  <c:v>619300</c:v>
                </c:pt>
                <c:pt idx="90">
                  <c:v>722800</c:v>
                </c:pt>
                <c:pt idx="91">
                  <c:v>698400</c:v>
                </c:pt>
                <c:pt idx="92">
                  <c:v>664400</c:v>
                </c:pt>
                <c:pt idx="93">
                  <c:v>651600</c:v>
                </c:pt>
                <c:pt idx="94">
                  <c:v>641500</c:v>
                </c:pt>
                <c:pt idx="95">
                  <c:v>633800</c:v>
                </c:pt>
                <c:pt idx="96">
                  <c:v>627600</c:v>
                </c:pt>
                <c:pt idx="97">
                  <c:v>621600</c:v>
                </c:pt>
                <c:pt idx="98">
                  <c:v>616000</c:v>
                </c:pt>
                <c:pt idx="99">
                  <c:v>611800</c:v>
                </c:pt>
                <c:pt idx="100">
                  <c:v>718400</c:v>
                </c:pt>
                <c:pt idx="101">
                  <c:v>697800</c:v>
                </c:pt>
                <c:pt idx="102">
                  <c:v>655900</c:v>
                </c:pt>
                <c:pt idx="103">
                  <c:v>641900</c:v>
                </c:pt>
                <c:pt idx="104">
                  <c:v>631500</c:v>
                </c:pt>
                <c:pt idx="105">
                  <c:v>623700</c:v>
                </c:pt>
                <c:pt idx="106">
                  <c:v>616900</c:v>
                </c:pt>
                <c:pt idx="107">
                  <c:v>610700</c:v>
                </c:pt>
                <c:pt idx="108">
                  <c:v>605400</c:v>
                </c:pt>
                <c:pt idx="109">
                  <c:v>600400</c:v>
                </c:pt>
                <c:pt idx="110">
                  <c:v>687100</c:v>
                </c:pt>
                <c:pt idx="111">
                  <c:v>662000</c:v>
                </c:pt>
                <c:pt idx="112">
                  <c:v>633300</c:v>
                </c:pt>
                <c:pt idx="113">
                  <c:v>620500</c:v>
                </c:pt>
                <c:pt idx="114">
                  <c:v>611300</c:v>
                </c:pt>
                <c:pt idx="115">
                  <c:v>603800</c:v>
                </c:pt>
                <c:pt idx="116">
                  <c:v>597300</c:v>
                </c:pt>
                <c:pt idx="117">
                  <c:v>591300</c:v>
                </c:pt>
                <c:pt idx="118">
                  <c:v>585900</c:v>
                </c:pt>
                <c:pt idx="119">
                  <c:v>581200</c:v>
                </c:pt>
                <c:pt idx="120">
                  <c:v>655200</c:v>
                </c:pt>
                <c:pt idx="121">
                  <c:v>631300</c:v>
                </c:pt>
                <c:pt idx="122">
                  <c:v>607300</c:v>
                </c:pt>
                <c:pt idx="123">
                  <c:v>595700</c:v>
                </c:pt>
                <c:pt idx="124">
                  <c:v>586800</c:v>
                </c:pt>
                <c:pt idx="125">
                  <c:v>579400</c:v>
                </c:pt>
                <c:pt idx="126">
                  <c:v>573400</c:v>
                </c:pt>
                <c:pt idx="127">
                  <c:v>567500</c:v>
                </c:pt>
                <c:pt idx="128">
                  <c:v>562200</c:v>
                </c:pt>
                <c:pt idx="129">
                  <c:v>557700</c:v>
                </c:pt>
                <c:pt idx="130">
                  <c:v>640100</c:v>
                </c:pt>
                <c:pt idx="131">
                  <c:v>627400</c:v>
                </c:pt>
                <c:pt idx="132">
                  <c:v>589200</c:v>
                </c:pt>
                <c:pt idx="133">
                  <c:v>575500</c:v>
                </c:pt>
                <c:pt idx="134">
                  <c:v>566000</c:v>
                </c:pt>
                <c:pt idx="135">
                  <c:v>558000</c:v>
                </c:pt>
                <c:pt idx="136">
                  <c:v>551500</c:v>
                </c:pt>
                <c:pt idx="137">
                  <c:v>545800</c:v>
                </c:pt>
                <c:pt idx="138">
                  <c:v>540500</c:v>
                </c:pt>
                <c:pt idx="139">
                  <c:v>535600</c:v>
                </c:pt>
                <c:pt idx="140">
                  <c:v>617200</c:v>
                </c:pt>
                <c:pt idx="141">
                  <c:v>582800</c:v>
                </c:pt>
                <c:pt idx="142">
                  <c:v>558500</c:v>
                </c:pt>
                <c:pt idx="143">
                  <c:v>546800</c:v>
                </c:pt>
                <c:pt idx="144">
                  <c:v>538400</c:v>
                </c:pt>
                <c:pt idx="145">
                  <c:v>531700</c:v>
                </c:pt>
                <c:pt idx="146">
                  <c:v>525200</c:v>
                </c:pt>
                <c:pt idx="147">
                  <c:v>519700</c:v>
                </c:pt>
                <c:pt idx="148">
                  <c:v>514900</c:v>
                </c:pt>
                <c:pt idx="149">
                  <c:v>510100</c:v>
                </c:pt>
                <c:pt idx="150">
                  <c:v>593000</c:v>
                </c:pt>
                <c:pt idx="151">
                  <c:v>574900</c:v>
                </c:pt>
                <c:pt idx="152">
                  <c:v>536500</c:v>
                </c:pt>
                <c:pt idx="153">
                  <c:v>523600</c:v>
                </c:pt>
                <c:pt idx="154">
                  <c:v>514400</c:v>
                </c:pt>
                <c:pt idx="155">
                  <c:v>506800</c:v>
                </c:pt>
                <c:pt idx="156">
                  <c:v>500500</c:v>
                </c:pt>
                <c:pt idx="157">
                  <c:v>494800</c:v>
                </c:pt>
                <c:pt idx="158">
                  <c:v>489800</c:v>
                </c:pt>
                <c:pt idx="159">
                  <c:v>485000</c:v>
                </c:pt>
                <c:pt idx="160">
                  <c:v>574400</c:v>
                </c:pt>
                <c:pt idx="161">
                  <c:v>544500</c:v>
                </c:pt>
                <c:pt idx="162">
                  <c:v>509100</c:v>
                </c:pt>
                <c:pt idx="163">
                  <c:v>496300</c:v>
                </c:pt>
                <c:pt idx="164">
                  <c:v>487600</c:v>
                </c:pt>
                <c:pt idx="165">
                  <c:v>480900</c:v>
                </c:pt>
                <c:pt idx="166">
                  <c:v>474600</c:v>
                </c:pt>
                <c:pt idx="167">
                  <c:v>468800</c:v>
                </c:pt>
                <c:pt idx="168">
                  <c:v>463900</c:v>
                </c:pt>
                <c:pt idx="169">
                  <c:v>459300</c:v>
                </c:pt>
                <c:pt idx="170">
                  <c:v>535500</c:v>
                </c:pt>
                <c:pt idx="171">
                  <c:v>517200</c:v>
                </c:pt>
                <c:pt idx="172">
                  <c:v>480100</c:v>
                </c:pt>
                <c:pt idx="173">
                  <c:v>467700</c:v>
                </c:pt>
                <c:pt idx="174">
                  <c:v>459100</c:v>
                </c:pt>
                <c:pt idx="175">
                  <c:v>452100</c:v>
                </c:pt>
                <c:pt idx="176">
                  <c:v>445800</c:v>
                </c:pt>
                <c:pt idx="177">
                  <c:v>440300</c:v>
                </c:pt>
                <c:pt idx="178">
                  <c:v>435400</c:v>
                </c:pt>
                <c:pt idx="179">
                  <c:v>430900</c:v>
                </c:pt>
                <c:pt idx="180">
                  <c:v>503700</c:v>
                </c:pt>
                <c:pt idx="181">
                  <c:v>484500</c:v>
                </c:pt>
                <c:pt idx="182">
                  <c:v>450700</c:v>
                </c:pt>
                <c:pt idx="183">
                  <c:v>437900</c:v>
                </c:pt>
                <c:pt idx="184">
                  <c:v>429400</c:v>
                </c:pt>
                <c:pt idx="185">
                  <c:v>422300</c:v>
                </c:pt>
                <c:pt idx="186">
                  <c:v>416400</c:v>
                </c:pt>
                <c:pt idx="187">
                  <c:v>410700</c:v>
                </c:pt>
                <c:pt idx="188">
                  <c:v>406200</c:v>
                </c:pt>
                <c:pt idx="189">
                  <c:v>401200</c:v>
                </c:pt>
                <c:pt idx="190">
                  <c:v>471400</c:v>
                </c:pt>
                <c:pt idx="191">
                  <c:v>448900</c:v>
                </c:pt>
                <c:pt idx="192">
                  <c:v>417000</c:v>
                </c:pt>
                <c:pt idx="193">
                  <c:v>405400</c:v>
                </c:pt>
                <c:pt idx="194">
                  <c:v>397700</c:v>
                </c:pt>
                <c:pt idx="195">
                  <c:v>390700</c:v>
                </c:pt>
                <c:pt idx="196">
                  <c:v>384700</c:v>
                </c:pt>
                <c:pt idx="197">
                  <c:v>379700</c:v>
                </c:pt>
                <c:pt idx="198">
                  <c:v>375200</c:v>
                </c:pt>
                <c:pt idx="199">
                  <c:v>370600</c:v>
                </c:pt>
                <c:pt idx="200">
                  <c:v>442000</c:v>
                </c:pt>
                <c:pt idx="201">
                  <c:v>413400</c:v>
                </c:pt>
                <c:pt idx="202">
                  <c:v>385500</c:v>
                </c:pt>
                <c:pt idx="203">
                  <c:v>374600</c:v>
                </c:pt>
                <c:pt idx="204">
                  <c:v>366800</c:v>
                </c:pt>
                <c:pt idx="205">
                  <c:v>360700</c:v>
                </c:pt>
                <c:pt idx="206">
                  <c:v>355400</c:v>
                </c:pt>
                <c:pt idx="207">
                  <c:v>350500</c:v>
                </c:pt>
                <c:pt idx="208">
                  <c:v>346300</c:v>
                </c:pt>
                <c:pt idx="209">
                  <c:v>342000</c:v>
                </c:pt>
                <c:pt idx="210">
                  <c:v>412800</c:v>
                </c:pt>
                <c:pt idx="211">
                  <c:v>382800</c:v>
                </c:pt>
                <c:pt idx="212">
                  <c:v>355900</c:v>
                </c:pt>
                <c:pt idx="213">
                  <c:v>345600</c:v>
                </c:pt>
                <c:pt idx="214">
                  <c:v>338100</c:v>
                </c:pt>
                <c:pt idx="215">
                  <c:v>332300</c:v>
                </c:pt>
                <c:pt idx="216">
                  <c:v>326700</c:v>
                </c:pt>
                <c:pt idx="217">
                  <c:v>322000</c:v>
                </c:pt>
                <c:pt idx="218">
                  <c:v>317700</c:v>
                </c:pt>
                <c:pt idx="219">
                  <c:v>313300</c:v>
                </c:pt>
                <c:pt idx="220">
                  <c:v>378600</c:v>
                </c:pt>
                <c:pt idx="221">
                  <c:v>347800</c:v>
                </c:pt>
                <c:pt idx="222">
                  <c:v>323400</c:v>
                </c:pt>
                <c:pt idx="223">
                  <c:v>313800</c:v>
                </c:pt>
                <c:pt idx="224">
                  <c:v>306300</c:v>
                </c:pt>
                <c:pt idx="225">
                  <c:v>300000</c:v>
                </c:pt>
                <c:pt idx="226">
                  <c:v>294500</c:v>
                </c:pt>
                <c:pt idx="227">
                  <c:v>290700</c:v>
                </c:pt>
                <c:pt idx="228">
                  <c:v>286600</c:v>
                </c:pt>
                <c:pt idx="229">
                  <c:v>282800</c:v>
                </c:pt>
                <c:pt idx="230">
                  <c:v>342000</c:v>
                </c:pt>
                <c:pt idx="231">
                  <c:v>314500</c:v>
                </c:pt>
                <c:pt idx="232">
                  <c:v>290400</c:v>
                </c:pt>
                <c:pt idx="233">
                  <c:v>281600</c:v>
                </c:pt>
                <c:pt idx="234">
                  <c:v>274700</c:v>
                </c:pt>
                <c:pt idx="235">
                  <c:v>268100</c:v>
                </c:pt>
                <c:pt idx="236">
                  <c:v>262600</c:v>
                </c:pt>
                <c:pt idx="237">
                  <c:v>258700</c:v>
                </c:pt>
                <c:pt idx="238">
                  <c:v>254300</c:v>
                </c:pt>
                <c:pt idx="239">
                  <c:v>250300</c:v>
                </c:pt>
                <c:pt idx="240">
                  <c:v>315400</c:v>
                </c:pt>
                <c:pt idx="241">
                  <c:v>278300</c:v>
                </c:pt>
                <c:pt idx="242">
                  <c:v>257000</c:v>
                </c:pt>
                <c:pt idx="243">
                  <c:v>247800</c:v>
                </c:pt>
                <c:pt idx="244">
                  <c:v>243200</c:v>
                </c:pt>
                <c:pt idx="245">
                  <c:v>238700</c:v>
                </c:pt>
                <c:pt idx="246">
                  <c:v>233100</c:v>
                </c:pt>
                <c:pt idx="247">
                  <c:v>229300</c:v>
                </c:pt>
                <c:pt idx="248">
                  <c:v>225900</c:v>
                </c:pt>
                <c:pt idx="249">
                  <c:v>222200</c:v>
                </c:pt>
                <c:pt idx="250">
                  <c:v>283100</c:v>
                </c:pt>
                <c:pt idx="251">
                  <c:v>245500</c:v>
                </c:pt>
                <c:pt idx="252">
                  <c:v>228100</c:v>
                </c:pt>
                <c:pt idx="253">
                  <c:v>221100</c:v>
                </c:pt>
                <c:pt idx="254">
                  <c:v>217700</c:v>
                </c:pt>
                <c:pt idx="255">
                  <c:v>214100</c:v>
                </c:pt>
                <c:pt idx="256">
                  <c:v>210200</c:v>
                </c:pt>
                <c:pt idx="257">
                  <c:v>207300</c:v>
                </c:pt>
                <c:pt idx="258">
                  <c:v>203700</c:v>
                </c:pt>
                <c:pt idx="259">
                  <c:v>200600</c:v>
                </c:pt>
                <c:pt idx="260">
                  <c:v>259500</c:v>
                </c:pt>
                <c:pt idx="261">
                  <c:v>221200</c:v>
                </c:pt>
                <c:pt idx="262">
                  <c:v>204400</c:v>
                </c:pt>
                <c:pt idx="263">
                  <c:v>198400</c:v>
                </c:pt>
                <c:pt idx="264">
                  <c:v>193500</c:v>
                </c:pt>
                <c:pt idx="265">
                  <c:v>189500</c:v>
                </c:pt>
                <c:pt idx="266">
                  <c:v>185800</c:v>
                </c:pt>
                <c:pt idx="267">
                  <c:v>182700</c:v>
                </c:pt>
                <c:pt idx="268">
                  <c:v>179400</c:v>
                </c:pt>
                <c:pt idx="269">
                  <c:v>177300</c:v>
                </c:pt>
                <c:pt idx="270">
                  <c:v>220140</c:v>
                </c:pt>
                <c:pt idx="271">
                  <c:v>195300</c:v>
                </c:pt>
                <c:pt idx="272">
                  <c:v>179600</c:v>
                </c:pt>
                <c:pt idx="273">
                  <c:v>174500</c:v>
                </c:pt>
                <c:pt idx="274">
                  <c:v>170000</c:v>
                </c:pt>
                <c:pt idx="275">
                  <c:v>166500</c:v>
                </c:pt>
                <c:pt idx="276">
                  <c:v>164400</c:v>
                </c:pt>
                <c:pt idx="277">
                  <c:v>161700</c:v>
                </c:pt>
                <c:pt idx="278">
                  <c:v>158200</c:v>
                </c:pt>
                <c:pt idx="279">
                  <c:v>154700</c:v>
                </c:pt>
                <c:pt idx="280">
                  <c:v>195490</c:v>
                </c:pt>
                <c:pt idx="281">
                  <c:v>172300</c:v>
                </c:pt>
                <c:pt idx="282">
                  <c:v>158000</c:v>
                </c:pt>
                <c:pt idx="283">
                  <c:v>152400</c:v>
                </c:pt>
                <c:pt idx="284">
                  <c:v>147200</c:v>
                </c:pt>
                <c:pt idx="285">
                  <c:v>143800</c:v>
                </c:pt>
                <c:pt idx="286">
                  <c:v>140100</c:v>
                </c:pt>
                <c:pt idx="287">
                  <c:v>138000</c:v>
                </c:pt>
                <c:pt idx="288">
                  <c:v>136600</c:v>
                </c:pt>
                <c:pt idx="289">
                  <c:v>131800</c:v>
                </c:pt>
                <c:pt idx="290">
                  <c:v>171020</c:v>
                </c:pt>
                <c:pt idx="291">
                  <c:v>144500</c:v>
                </c:pt>
                <c:pt idx="292">
                  <c:v>134300</c:v>
                </c:pt>
                <c:pt idx="293">
                  <c:v>129400</c:v>
                </c:pt>
                <c:pt idx="294">
                  <c:v>125700</c:v>
                </c:pt>
                <c:pt idx="295">
                  <c:v>121100</c:v>
                </c:pt>
                <c:pt idx="296">
                  <c:v>116000</c:v>
                </c:pt>
                <c:pt idx="297">
                  <c:v>113700</c:v>
                </c:pt>
                <c:pt idx="298">
                  <c:v>112000</c:v>
                </c:pt>
                <c:pt idx="299">
                  <c:v>111200</c:v>
                </c:pt>
                <c:pt idx="300">
                  <c:v>143590</c:v>
                </c:pt>
                <c:pt idx="301">
                  <c:v>120500</c:v>
                </c:pt>
                <c:pt idx="302">
                  <c:v>111200</c:v>
                </c:pt>
                <c:pt idx="303">
                  <c:v>109200</c:v>
                </c:pt>
                <c:pt idx="304">
                  <c:v>106000</c:v>
                </c:pt>
                <c:pt idx="305">
                  <c:v>103100</c:v>
                </c:pt>
                <c:pt idx="306">
                  <c:v>101200</c:v>
                </c:pt>
                <c:pt idx="307">
                  <c:v>98550</c:v>
                </c:pt>
                <c:pt idx="308">
                  <c:v>95660</c:v>
                </c:pt>
                <c:pt idx="309">
                  <c:v>93660</c:v>
                </c:pt>
              </c:numCache>
            </c:numRef>
          </c:yVal>
          <c:smooth val="0"/>
          <c:extLst>
            <c:ext xmlns:c16="http://schemas.microsoft.com/office/drawing/2014/chart" uri="{C3380CC4-5D6E-409C-BE32-E72D297353CC}">
              <c16:uniqueId val="{00000000-21B4-4860-A222-903C498DACD8}"/>
            </c:ext>
          </c:extLst>
        </c:ser>
        <c:dLbls>
          <c:showLegendKey val="0"/>
          <c:showVal val="0"/>
          <c:showCatName val="0"/>
          <c:showSerName val="0"/>
          <c:showPercent val="0"/>
          <c:showBubbleSize val="0"/>
        </c:dLbls>
        <c:axId val="577250112"/>
        <c:axId val="577238688"/>
      </c:scatterChart>
      <c:valAx>
        <c:axId val="577250112"/>
        <c:scaling>
          <c:orientation val="minMax"/>
        </c:scaling>
        <c:delete val="0"/>
        <c:axPos val="b"/>
        <c:majorGridlines>
          <c:spPr>
            <a:ln>
              <a:solidFill>
                <a:prstClr val="black"/>
              </a:solidFill>
              <a:prstDash val="sysDot"/>
            </a:ln>
          </c:spPr>
        </c:majorGridlines>
        <c:title>
          <c:tx>
            <c:rich>
              <a:bodyPr/>
              <a:lstStyle/>
              <a:p>
                <a:pPr>
                  <a:defRPr sz="1000" b="1" i="0" u="none" strike="noStrike" baseline="0">
                    <a:solidFill>
                      <a:srgbClr val="000000"/>
                    </a:solidFill>
                    <a:latin typeface="Calibri"/>
                    <a:ea typeface="Calibri"/>
                    <a:cs typeface="Calibri"/>
                  </a:defRPr>
                </a:pPr>
                <a:r>
                  <a:rPr lang="en-US"/>
                  <a:t>Effective Shear Strain [%]</a:t>
                </a:r>
              </a:p>
            </c:rich>
          </c:tx>
          <c:layout>
            <c:manualLayout>
              <c:xMode val="edge"/>
              <c:yMode val="edge"/>
              <c:x val="0.41415099858431498"/>
              <c:y val="0.90176895167515803"/>
            </c:manualLayout>
          </c:layout>
          <c:overlay val="0"/>
          <c:spPr>
            <a:noFill/>
            <a:ln w="25400">
              <a:noFill/>
            </a:ln>
          </c:spPr>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77238688"/>
        <c:crosses val="autoZero"/>
        <c:crossBetween val="midCat"/>
      </c:valAx>
      <c:valAx>
        <c:axId val="577238688"/>
        <c:scaling>
          <c:orientation val="minMax"/>
        </c:scaling>
        <c:delete val="0"/>
        <c:axPos val="l"/>
        <c:majorGridlines>
          <c:spPr>
            <a:ln>
              <a:solidFill>
                <a:prstClr val="black"/>
              </a:solidFill>
              <a:prstDash val="sysDot"/>
            </a:ln>
          </c:spPr>
        </c:majorGridlines>
        <c:title>
          <c:tx>
            <c:rich>
              <a:bodyPr/>
              <a:lstStyle/>
              <a:p>
                <a:pPr>
                  <a:defRPr sz="1000" b="1" i="0" u="none" strike="noStrike" baseline="0">
                    <a:solidFill>
                      <a:srgbClr val="000000"/>
                    </a:solidFill>
                    <a:latin typeface="Calibri"/>
                    <a:ea typeface="Calibri"/>
                    <a:cs typeface="Calibri"/>
                  </a:defRPr>
                </a:pPr>
                <a:r>
                  <a:rPr lang="en-US"/>
                  <a:t>Effective Shear Stress [Pa]</a:t>
                </a:r>
              </a:p>
            </c:rich>
          </c:tx>
          <c:overlay val="0"/>
          <c:spPr>
            <a:noFill/>
            <a:ln w="25400">
              <a:noFill/>
            </a:ln>
          </c:spPr>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77250112"/>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b="1" i="0" baseline="0"/>
              <a:t>VECD Damage Curve from Amplitude Sweep</a:t>
            </a:r>
            <a:endParaRPr lang="en-US" sz="1400"/>
          </a:p>
        </c:rich>
      </c:tx>
      <c:overlay val="0"/>
    </c:title>
    <c:autoTitleDeleted val="0"/>
    <c:plotArea>
      <c:layout>
        <c:manualLayout>
          <c:layoutTarget val="inner"/>
          <c:xMode val="edge"/>
          <c:yMode val="edge"/>
          <c:x val="0.12610149046827199"/>
          <c:y val="0.133457483197022"/>
          <c:w val="0.73685810695315801"/>
          <c:h val="0.65487276638538106"/>
        </c:manualLayout>
      </c:layout>
      <c:scatterChart>
        <c:scatterStyle val="smoothMarker"/>
        <c:varyColors val="0"/>
        <c:ser>
          <c:idx val="0"/>
          <c:order val="0"/>
          <c:tx>
            <c:strRef>
              <c:f>'VECD revised'!$B$18</c:f>
              <c:strCache>
                <c:ptCount val="1"/>
                <c:pt idx="0">
                  <c:v>Binder</c:v>
                </c:pt>
              </c:strCache>
            </c:strRef>
          </c:tx>
          <c:spPr>
            <a:ln>
              <a:noFill/>
            </a:ln>
          </c:spPr>
          <c:marker>
            <c:symbol val="circle"/>
            <c:size val="3"/>
            <c:spPr>
              <a:solidFill>
                <a:schemeClr val="tx1"/>
              </a:solidFill>
            </c:spPr>
          </c:marker>
          <c:xVal>
            <c:numRef>
              <c:f>'VECD revised'!$T$6:$T$314</c:f>
              <c:numCache>
                <c:formatCode>#,##0.0000</c:formatCode>
                <c:ptCount val="309"/>
                <c:pt idx="0">
                  <c:v>0</c:v>
                </c:pt>
                <c:pt idx="1">
                  <c:v>0</c:v>
                </c:pt>
                <c:pt idx="2">
                  <c:v>0</c:v>
                </c:pt>
                <c:pt idx="3">
                  <c:v>0</c:v>
                </c:pt>
                <c:pt idx="4">
                  <c:v>0</c:v>
                </c:pt>
                <c:pt idx="5">
                  <c:v>0</c:v>
                </c:pt>
                <c:pt idx="6">
                  <c:v>0</c:v>
                </c:pt>
                <c:pt idx="7">
                  <c:v>0</c:v>
                </c:pt>
                <c:pt idx="8">
                  <c:v>6.3232587594509511</c:v>
                </c:pt>
                <c:pt idx="9">
                  <c:v>7.2008050307441405</c:v>
                </c:pt>
                <c:pt idx="10">
                  <c:v>5.641734607518897</c:v>
                </c:pt>
                <c:pt idx="11">
                  <c:v>6.1331956611924854</c:v>
                </c:pt>
                <c:pt idx="12">
                  <c:v>6.0564117287671015</c:v>
                </c:pt>
                <c:pt idx="13">
                  <c:v>5.9825138556912725</c:v>
                </c:pt>
                <c:pt idx="14">
                  <c:v>6.357309957429008</c:v>
                </c:pt>
                <c:pt idx="15">
                  <c:v>6.31647482772137</c:v>
                </c:pt>
                <c:pt idx="16">
                  <c:v>6.2765066021538178</c:v>
                </c:pt>
                <c:pt idx="17">
                  <c:v>6.4955414497043691</c:v>
                </c:pt>
                <c:pt idx="18">
                  <c:v>31.513733252338696</c:v>
                </c:pt>
                <c:pt idx="19">
                  <c:v>34.656605042817581</c:v>
                </c:pt>
                <c:pt idx="20">
                  <c:v>38.098255342761846</c:v>
                </c:pt>
                <c:pt idx="21">
                  <c:v>41.800118696489115</c:v>
                </c:pt>
                <c:pt idx="22">
                  <c:v>44.834398003325504</c:v>
                </c:pt>
                <c:pt idx="23">
                  <c:v>47.475893499501971</c:v>
                </c:pt>
                <c:pt idx="24">
                  <c:v>49.682852690645923</c:v>
                </c:pt>
                <c:pt idx="25">
                  <c:v>51.964708030382319</c:v>
                </c:pt>
                <c:pt idx="26">
                  <c:v>53.76875533566465</c:v>
                </c:pt>
                <c:pt idx="27">
                  <c:v>55.582523239665427</c:v>
                </c:pt>
                <c:pt idx="28">
                  <c:v>50.889180852940399</c:v>
                </c:pt>
                <c:pt idx="29">
                  <c:v>75.296708054942769</c:v>
                </c:pt>
                <c:pt idx="30">
                  <c:v>94.296028784335945</c:v>
                </c:pt>
                <c:pt idx="31">
                  <c:v>107.70597103477084</c:v>
                </c:pt>
                <c:pt idx="32">
                  <c:v>117.73044025310551</c:v>
                </c:pt>
                <c:pt idx="33">
                  <c:v>126.05474667660003</c:v>
                </c:pt>
                <c:pt idx="34">
                  <c:v>133.13680542998117</c:v>
                </c:pt>
                <c:pt idx="35">
                  <c:v>141.4706622119069</c:v>
                </c:pt>
                <c:pt idx="36">
                  <c:v>147.46479279357476</c:v>
                </c:pt>
                <c:pt idx="37">
                  <c:v>153.14034050740193</c:v>
                </c:pt>
                <c:pt idx="38">
                  <c:v>168.27995131127133</c:v>
                </c:pt>
                <c:pt idx="39">
                  <c:v>204.64836326132308</c:v>
                </c:pt>
                <c:pt idx="40">
                  <c:v>247.06103882730682</c:v>
                </c:pt>
                <c:pt idx="41">
                  <c:v>271.23552899027243</c:v>
                </c:pt>
                <c:pt idx="42">
                  <c:v>292.47032685303611</c:v>
                </c:pt>
                <c:pt idx="43">
                  <c:v>311.09890271638591</c:v>
                </c:pt>
                <c:pt idx="44">
                  <c:v>327.07399721362862</c:v>
                </c:pt>
                <c:pt idx="45">
                  <c:v>341.09050501482665</c:v>
                </c:pt>
                <c:pt idx="46">
                  <c:v>352.76804225382392</c:v>
                </c:pt>
                <c:pt idx="47">
                  <c:v>364.51292867659828</c:v>
                </c:pt>
                <c:pt idx="48">
                  <c:v>436.11392988771934</c:v>
                </c:pt>
                <c:pt idx="49">
                  <c:v>467.15569030562557</c:v>
                </c:pt>
                <c:pt idx="50">
                  <c:v>523.171800308971</c:v>
                </c:pt>
                <c:pt idx="51">
                  <c:v>564.99668183733115</c:v>
                </c:pt>
                <c:pt idx="52">
                  <c:v>597.90131374778571</c:v>
                </c:pt>
                <c:pt idx="53">
                  <c:v>623.88957233235578</c:v>
                </c:pt>
                <c:pt idx="54">
                  <c:v>652.28889130308664</c:v>
                </c:pt>
                <c:pt idx="55">
                  <c:v>673.19367159475041</c:v>
                </c:pt>
                <c:pt idx="56">
                  <c:v>694.93707337055559</c:v>
                </c:pt>
                <c:pt idx="57">
                  <c:v>713.61864403463551</c:v>
                </c:pt>
                <c:pt idx="58">
                  <c:v>797.04220863960632</c:v>
                </c:pt>
                <c:pt idx="59">
                  <c:v>770.16556750000973</c:v>
                </c:pt>
                <c:pt idx="60">
                  <c:v>869.44158750342285</c:v>
                </c:pt>
                <c:pt idx="61">
                  <c:v>927.14966376255779</c:v>
                </c:pt>
                <c:pt idx="62">
                  <c:v>971.51217587377448</c:v>
                </c:pt>
                <c:pt idx="63">
                  <c:v>1011.4663565200559</c:v>
                </c:pt>
                <c:pt idx="64">
                  <c:v>1045.1183753300568</c:v>
                </c:pt>
                <c:pt idx="65">
                  <c:v>1076.4418830203192</c:v>
                </c:pt>
                <c:pt idx="66">
                  <c:v>1107.8617566299265</c:v>
                </c:pt>
                <c:pt idx="67">
                  <c:v>1133.0576385763275</c:v>
                </c:pt>
                <c:pt idx="68">
                  <c:v>1206.777788013243</c:v>
                </c:pt>
                <c:pt idx="69">
                  <c:v>1213.34167016483</c:v>
                </c:pt>
                <c:pt idx="70">
                  <c:v>1328.5335134744637</c:v>
                </c:pt>
                <c:pt idx="71">
                  <c:v>1402.3443286479383</c:v>
                </c:pt>
                <c:pt idx="72">
                  <c:v>1461.8088007803765</c:v>
                </c:pt>
                <c:pt idx="73">
                  <c:v>1512.9165756506941</c:v>
                </c:pt>
                <c:pt idx="74">
                  <c:v>1559.2920967697501</c:v>
                </c:pt>
                <c:pt idx="75">
                  <c:v>1599.167650238262</c:v>
                </c:pt>
                <c:pt idx="76">
                  <c:v>1636.9058894379077</c:v>
                </c:pt>
                <c:pt idx="77">
                  <c:v>1671.8784909500152</c:v>
                </c:pt>
                <c:pt idx="78">
                  <c:v>1739.0922585955186</c:v>
                </c:pt>
                <c:pt idx="79">
                  <c:v>1769.7179163601745</c:v>
                </c:pt>
                <c:pt idx="80">
                  <c:v>1917.5537518597669</c:v>
                </c:pt>
                <c:pt idx="81">
                  <c:v>2008.6787821445719</c:v>
                </c:pt>
                <c:pt idx="82">
                  <c:v>2084.2226208272605</c:v>
                </c:pt>
                <c:pt idx="83">
                  <c:v>2149.516801794266</c:v>
                </c:pt>
                <c:pt idx="84">
                  <c:v>2204.8805530048676</c:v>
                </c:pt>
                <c:pt idx="85">
                  <c:v>2255.8356421970821</c:v>
                </c:pt>
                <c:pt idx="86">
                  <c:v>2302.4958909631819</c:v>
                </c:pt>
                <c:pt idx="87">
                  <c:v>2345.8851187316955</c:v>
                </c:pt>
                <c:pt idx="88">
                  <c:v>2401.517361339344</c:v>
                </c:pt>
                <c:pt idx="89">
                  <c:v>2460.403008225931</c:v>
                </c:pt>
                <c:pt idx="90">
                  <c:v>2623.2885272498365</c:v>
                </c:pt>
                <c:pt idx="91">
                  <c:v>2730.829155236077</c:v>
                </c:pt>
                <c:pt idx="92">
                  <c:v>2816.4361559251865</c:v>
                </c:pt>
                <c:pt idx="93">
                  <c:v>2888.4067248001325</c:v>
                </c:pt>
                <c:pt idx="94">
                  <c:v>2954.7421913337689</c:v>
                </c:pt>
                <c:pt idx="95">
                  <c:v>3015.1770609082228</c:v>
                </c:pt>
                <c:pt idx="96">
                  <c:v>3069.3517052506777</c:v>
                </c:pt>
                <c:pt idx="97">
                  <c:v>3120.9813206318008</c:v>
                </c:pt>
                <c:pt idx="98">
                  <c:v>3280.0526316912783</c:v>
                </c:pt>
                <c:pt idx="99">
                  <c:v>3152.9669808895728</c:v>
                </c:pt>
                <c:pt idx="100">
                  <c:v>3363.8615063242187</c:v>
                </c:pt>
                <c:pt idx="101">
                  <c:v>3489.3757994324728</c:v>
                </c:pt>
                <c:pt idx="102">
                  <c:v>3588.3417936981905</c:v>
                </c:pt>
                <c:pt idx="103">
                  <c:v>3675.4831703521068</c:v>
                </c:pt>
                <c:pt idx="104">
                  <c:v>3751.5411240300627</c:v>
                </c:pt>
                <c:pt idx="105">
                  <c:v>3819.073864085492</c:v>
                </c:pt>
                <c:pt idx="106">
                  <c:v>3884.331775731805</c:v>
                </c:pt>
                <c:pt idx="107">
                  <c:v>3943.2099235174019</c:v>
                </c:pt>
                <c:pt idx="108">
                  <c:v>3984.7538531937043</c:v>
                </c:pt>
                <c:pt idx="109">
                  <c:v>4033.3099157100673</c:v>
                </c:pt>
                <c:pt idx="110">
                  <c:v>4241.0580498070312</c:v>
                </c:pt>
                <c:pt idx="111">
                  <c:v>4368.6708563141465</c:v>
                </c:pt>
                <c:pt idx="112">
                  <c:v>4473.9697158327517</c:v>
                </c:pt>
                <c:pt idx="113">
                  <c:v>4566.9339262003505</c:v>
                </c:pt>
                <c:pt idx="114">
                  <c:v>4648.5563036425392</c:v>
                </c:pt>
                <c:pt idx="115">
                  <c:v>4724.8524520484498</c:v>
                </c:pt>
                <c:pt idx="116">
                  <c:v>4793.37565968729</c:v>
                </c:pt>
                <c:pt idx="117">
                  <c:v>4858.0584794372444</c:v>
                </c:pt>
                <c:pt idx="118">
                  <c:v>4868.9328835743499</c:v>
                </c:pt>
                <c:pt idx="119">
                  <c:v>4957.9495065171359</c:v>
                </c:pt>
                <c:pt idx="120">
                  <c:v>5149.2418308131528</c:v>
                </c:pt>
                <c:pt idx="121">
                  <c:v>5286.8545884271261</c:v>
                </c:pt>
                <c:pt idx="122">
                  <c:v>5399.3077024589238</c:v>
                </c:pt>
                <c:pt idx="123">
                  <c:v>5494.8722692638758</c:v>
                </c:pt>
                <c:pt idx="124">
                  <c:v>5583.8851305596663</c:v>
                </c:pt>
                <c:pt idx="125">
                  <c:v>5666.6076173308229</c:v>
                </c:pt>
                <c:pt idx="126">
                  <c:v>5739.9650355068907</c:v>
                </c:pt>
                <c:pt idx="127">
                  <c:v>5811.2418641309596</c:v>
                </c:pt>
                <c:pt idx="128">
                  <c:v>6118.9258650802785</c:v>
                </c:pt>
                <c:pt idx="129">
                  <c:v>5738.6231668669116</c:v>
                </c:pt>
                <c:pt idx="130">
                  <c:v>6018.4559173819835</c:v>
                </c:pt>
                <c:pt idx="131">
                  <c:v>6184.8667668254766</c:v>
                </c:pt>
                <c:pt idx="132">
                  <c:v>6314.3001267596801</c:v>
                </c:pt>
                <c:pt idx="133">
                  <c:v>6424.0557925211415</c:v>
                </c:pt>
                <c:pt idx="134">
                  <c:v>6524.5953563639869</c:v>
                </c:pt>
                <c:pt idx="135">
                  <c:v>6614.6997825101134</c:v>
                </c:pt>
                <c:pt idx="136">
                  <c:v>6698.5741217547002</c:v>
                </c:pt>
                <c:pt idx="137">
                  <c:v>6775.1009569072676</c:v>
                </c:pt>
                <c:pt idx="138">
                  <c:v>6878.9858603136563</c:v>
                </c:pt>
                <c:pt idx="139">
                  <c:v>6807.1800970273162</c:v>
                </c:pt>
                <c:pt idx="140">
                  <c:v>7036.5740199234579</c:v>
                </c:pt>
                <c:pt idx="141">
                  <c:v>7192.7555695016272</c:v>
                </c:pt>
                <c:pt idx="142">
                  <c:v>7322.8168568799092</c:v>
                </c:pt>
                <c:pt idx="143">
                  <c:v>7435.6715300335036</c:v>
                </c:pt>
                <c:pt idx="144">
                  <c:v>7538.247569190321</c:v>
                </c:pt>
                <c:pt idx="145">
                  <c:v>7630.5482836689871</c:v>
                </c:pt>
                <c:pt idx="146">
                  <c:v>7720.6166329048083</c:v>
                </c:pt>
                <c:pt idx="147">
                  <c:v>7803.4114958029068</c:v>
                </c:pt>
                <c:pt idx="148">
                  <c:v>7540.2601070207438</c:v>
                </c:pt>
                <c:pt idx="149">
                  <c:v>7650.2004776500344</c:v>
                </c:pt>
                <c:pt idx="150">
                  <c:v>7977.9670280124592</c:v>
                </c:pt>
                <c:pt idx="151">
                  <c:v>8163.8483975784229</c:v>
                </c:pt>
                <c:pt idx="152">
                  <c:v>8312.7216406460484</c:v>
                </c:pt>
                <c:pt idx="153">
                  <c:v>8436.2474243540419</c:v>
                </c:pt>
                <c:pt idx="154">
                  <c:v>8547.9757112130028</c:v>
                </c:pt>
                <c:pt idx="155">
                  <c:v>8651.323744122863</c:v>
                </c:pt>
                <c:pt idx="156">
                  <c:v>8745.2337039328395</c:v>
                </c:pt>
                <c:pt idx="157">
                  <c:v>8836.1008995233042</c:v>
                </c:pt>
                <c:pt idx="158">
                  <c:v>8611.4486297067815</c:v>
                </c:pt>
                <c:pt idx="159">
                  <c:v>8567.7666437207263</c:v>
                </c:pt>
                <c:pt idx="160">
                  <c:v>8901.0518678026456</c:v>
                </c:pt>
                <c:pt idx="161">
                  <c:v>9093.6283984774127</c:v>
                </c:pt>
                <c:pt idx="162">
                  <c:v>9248.7581320347344</c:v>
                </c:pt>
                <c:pt idx="163">
                  <c:v>9378.2747793529452</c:v>
                </c:pt>
                <c:pt idx="164">
                  <c:v>9498.4103817555751</c:v>
                </c:pt>
                <c:pt idx="165">
                  <c:v>9608.7094241665964</c:v>
                </c:pt>
                <c:pt idx="166">
                  <c:v>9708.2559077018432</c:v>
                </c:pt>
                <c:pt idx="167">
                  <c:v>9805.1924259125353</c:v>
                </c:pt>
                <c:pt idx="168">
                  <c:v>9519.8281105611914</c:v>
                </c:pt>
                <c:pt idx="169">
                  <c:v>9609.8207733721501</c:v>
                </c:pt>
                <c:pt idx="170">
                  <c:v>9965.5913918726546</c:v>
                </c:pt>
                <c:pt idx="171">
                  <c:v>10170.309365856381</c:v>
                </c:pt>
                <c:pt idx="172">
                  <c:v>10325.946531628892</c:v>
                </c:pt>
                <c:pt idx="173">
                  <c:v>10465.20916332782</c:v>
                </c:pt>
                <c:pt idx="174">
                  <c:v>10589.209234077491</c:v>
                </c:pt>
                <c:pt idx="175">
                  <c:v>10702.968435513376</c:v>
                </c:pt>
                <c:pt idx="176">
                  <c:v>10809.896448748234</c:v>
                </c:pt>
                <c:pt idx="177">
                  <c:v>10911.655359987421</c:v>
                </c:pt>
                <c:pt idx="178">
                  <c:v>10576.91947026617</c:v>
                </c:pt>
                <c:pt idx="179">
                  <c:v>10706.73796898482</c:v>
                </c:pt>
                <c:pt idx="180">
                  <c:v>11089.46268542446</c:v>
                </c:pt>
                <c:pt idx="181">
                  <c:v>11302.58106499998</c:v>
                </c:pt>
                <c:pt idx="182">
                  <c:v>11468.865069004471</c:v>
                </c:pt>
                <c:pt idx="183">
                  <c:v>11619.084594371581</c:v>
                </c:pt>
                <c:pt idx="184">
                  <c:v>11747.602199325558</c:v>
                </c:pt>
                <c:pt idx="185">
                  <c:v>11866.9232258702</c:v>
                </c:pt>
                <c:pt idx="186">
                  <c:v>11983.203009771811</c:v>
                </c:pt>
                <c:pt idx="187">
                  <c:v>12092.660865652402</c:v>
                </c:pt>
                <c:pt idx="188">
                  <c:v>11656.280272298201</c:v>
                </c:pt>
                <c:pt idx="189">
                  <c:v>11886.121946341715</c:v>
                </c:pt>
                <c:pt idx="190">
                  <c:v>12258.35358313506</c:v>
                </c:pt>
                <c:pt idx="191">
                  <c:v>12472.737784335237</c:v>
                </c:pt>
                <c:pt idx="192">
                  <c:v>12644.975630324285</c:v>
                </c:pt>
                <c:pt idx="193">
                  <c:v>12792.73081813018</c:v>
                </c:pt>
                <c:pt idx="194">
                  <c:v>12927.504449697028</c:v>
                </c:pt>
                <c:pt idx="195">
                  <c:v>13047.668071079936</c:v>
                </c:pt>
                <c:pt idx="196">
                  <c:v>13161.196093603416</c:v>
                </c:pt>
                <c:pt idx="197">
                  <c:v>13270.758633615194</c:v>
                </c:pt>
                <c:pt idx="198">
                  <c:v>12879.755077897045</c:v>
                </c:pt>
                <c:pt idx="199">
                  <c:v>13049.310292874437</c:v>
                </c:pt>
                <c:pt idx="200">
                  <c:v>13417.312016214377</c:v>
                </c:pt>
                <c:pt idx="201">
                  <c:v>13633.089748887454</c:v>
                </c:pt>
                <c:pt idx="202">
                  <c:v>13803.506317105721</c:v>
                </c:pt>
                <c:pt idx="203">
                  <c:v>13952.171085869475</c:v>
                </c:pt>
                <c:pt idx="204">
                  <c:v>14083.408497470391</c:v>
                </c:pt>
                <c:pt idx="205">
                  <c:v>14203.675889162105</c:v>
                </c:pt>
                <c:pt idx="206">
                  <c:v>14320.640003158012</c:v>
                </c:pt>
                <c:pt idx="207">
                  <c:v>14428.964554726064</c:v>
                </c:pt>
                <c:pt idx="208">
                  <c:v>14044.635124219934</c:v>
                </c:pt>
                <c:pt idx="209">
                  <c:v>14200.327279644274</c:v>
                </c:pt>
                <c:pt idx="210">
                  <c:v>14575.705954725752</c:v>
                </c:pt>
                <c:pt idx="211">
                  <c:v>14798.178039983579</c:v>
                </c:pt>
                <c:pt idx="212">
                  <c:v>14974.291317109561</c:v>
                </c:pt>
                <c:pt idx="213">
                  <c:v>15124.588074253805</c:v>
                </c:pt>
                <c:pt idx="214">
                  <c:v>15259.87483844632</c:v>
                </c:pt>
                <c:pt idx="215">
                  <c:v>15391.427495483693</c:v>
                </c:pt>
                <c:pt idx="216">
                  <c:v>15513.337264301423</c:v>
                </c:pt>
                <c:pt idx="217">
                  <c:v>15630.491625691862</c:v>
                </c:pt>
                <c:pt idx="218">
                  <c:v>15203.442873684064</c:v>
                </c:pt>
                <c:pt idx="219">
                  <c:v>15388.273107239913</c:v>
                </c:pt>
                <c:pt idx="220">
                  <c:v>15755.271622764752</c:v>
                </c:pt>
                <c:pt idx="221">
                  <c:v>15981.152185271969</c:v>
                </c:pt>
                <c:pt idx="222">
                  <c:v>16168.59357399321</c:v>
                </c:pt>
                <c:pt idx="223">
                  <c:v>16328.162164855745</c:v>
                </c:pt>
                <c:pt idx="224">
                  <c:v>16474.602660027147</c:v>
                </c:pt>
                <c:pt idx="225">
                  <c:v>16582.753903342364</c:v>
                </c:pt>
                <c:pt idx="226">
                  <c:v>16705.158541179731</c:v>
                </c:pt>
                <c:pt idx="227">
                  <c:v>16823.783854995301</c:v>
                </c:pt>
                <c:pt idx="228">
                  <c:v>16399.774053021756</c:v>
                </c:pt>
                <c:pt idx="229">
                  <c:v>16606.935778417821</c:v>
                </c:pt>
                <c:pt idx="230">
                  <c:v>17000.308218668521</c:v>
                </c:pt>
                <c:pt idx="231">
                  <c:v>17208.213642864259</c:v>
                </c:pt>
                <c:pt idx="232">
                  <c:v>17399.599060856533</c:v>
                </c:pt>
                <c:pt idx="233">
                  <c:v>17571.429031879514</c:v>
                </c:pt>
                <c:pt idx="234">
                  <c:v>17724.922570854986</c:v>
                </c:pt>
                <c:pt idx="235">
                  <c:v>17837.924679829623</c:v>
                </c:pt>
                <c:pt idx="236">
                  <c:v>17976.201667817761</c:v>
                </c:pt>
                <c:pt idx="237">
                  <c:v>18101.456016474429</c:v>
                </c:pt>
                <c:pt idx="238">
                  <c:v>17684.407299279297</c:v>
                </c:pt>
                <c:pt idx="239">
                  <c:v>17886.89173662326</c:v>
                </c:pt>
                <c:pt idx="240">
                  <c:v>18264.800920145943</c:v>
                </c:pt>
                <c:pt idx="241">
                  <c:v>18485.572386531614</c:v>
                </c:pt>
                <c:pt idx="242">
                  <c:v>18608.729357752654</c:v>
                </c:pt>
                <c:pt idx="243">
                  <c:v>18765.988001499543</c:v>
                </c:pt>
                <c:pt idx="244">
                  <c:v>18915.798563458895</c:v>
                </c:pt>
                <c:pt idx="245">
                  <c:v>19037.257583332783</c:v>
                </c:pt>
                <c:pt idx="246">
                  <c:v>19153.533041388207</c:v>
                </c:pt>
                <c:pt idx="247">
                  <c:v>19268.552120272772</c:v>
                </c:pt>
                <c:pt idx="248">
                  <c:v>19030.788789888407</c:v>
                </c:pt>
                <c:pt idx="249">
                  <c:v>19051.908528728098</c:v>
                </c:pt>
                <c:pt idx="250">
                  <c:v>19367.989544155444</c:v>
                </c:pt>
                <c:pt idx="251">
                  <c:v>19545.080353542158</c:v>
                </c:pt>
                <c:pt idx="252">
                  <c:v>19657.003318802894</c:v>
                </c:pt>
                <c:pt idx="253">
                  <c:v>19782.005280096513</c:v>
                </c:pt>
                <c:pt idx="254">
                  <c:v>19902.559623844383</c:v>
                </c:pt>
                <c:pt idx="255">
                  <c:v>20008.865373563462</c:v>
                </c:pt>
                <c:pt idx="256">
                  <c:v>20123.025049146971</c:v>
                </c:pt>
                <c:pt idx="257">
                  <c:v>20235.716126312</c:v>
                </c:pt>
                <c:pt idx="258">
                  <c:v>20050.248942042814</c:v>
                </c:pt>
                <c:pt idx="259">
                  <c:v>20061.66027196349</c:v>
                </c:pt>
                <c:pt idx="260">
                  <c:v>20352.638935530362</c:v>
                </c:pt>
                <c:pt idx="261">
                  <c:v>20525.647982780967</c:v>
                </c:pt>
                <c:pt idx="262">
                  <c:v>20678.197957026445</c:v>
                </c:pt>
                <c:pt idx="263">
                  <c:v>20808.436534903864</c:v>
                </c:pt>
                <c:pt idx="264">
                  <c:v>20935.604925812866</c:v>
                </c:pt>
                <c:pt idx="265">
                  <c:v>21041.326163624857</c:v>
                </c:pt>
                <c:pt idx="266">
                  <c:v>21156.310376353464</c:v>
                </c:pt>
                <c:pt idx="267">
                  <c:v>21240.974435212869</c:v>
                </c:pt>
                <c:pt idx="268">
                  <c:v>21046.711422309596</c:v>
                </c:pt>
                <c:pt idx="269">
                  <c:v>21078.644753539007</c:v>
                </c:pt>
                <c:pt idx="270">
                  <c:v>21374.249039785715</c:v>
                </c:pt>
                <c:pt idx="271">
                  <c:v>21535.615450419846</c:v>
                </c:pt>
                <c:pt idx="272">
                  <c:v>21681.391059580183</c:v>
                </c:pt>
                <c:pt idx="273">
                  <c:v>21802.369989431212</c:v>
                </c:pt>
                <c:pt idx="274">
                  <c:v>21882.159179518119</c:v>
                </c:pt>
                <c:pt idx="275">
                  <c:v>21990.666367977261</c:v>
                </c:pt>
                <c:pt idx="276">
                  <c:v>22113.412493647171</c:v>
                </c:pt>
                <c:pt idx="277">
                  <c:v>22235.452054096953</c:v>
                </c:pt>
                <c:pt idx="278">
                  <c:v>22007.182990083176</c:v>
                </c:pt>
                <c:pt idx="279">
                  <c:v>22052.716564607636</c:v>
                </c:pt>
                <c:pt idx="280">
                  <c:v>22330.203283624694</c:v>
                </c:pt>
                <c:pt idx="281">
                  <c:v>22512.374325367487</c:v>
                </c:pt>
                <c:pt idx="282">
                  <c:v>22672.178702841669</c:v>
                </c:pt>
                <c:pt idx="283">
                  <c:v>22805.404447499099</c:v>
                </c:pt>
                <c:pt idx="284">
                  <c:v>22927.990398626775</c:v>
                </c:pt>
                <c:pt idx="285">
                  <c:v>23014.900135059805</c:v>
                </c:pt>
                <c:pt idx="286">
                  <c:v>23090.306984974617</c:v>
                </c:pt>
                <c:pt idx="287">
                  <c:v>23257.418828271933</c:v>
                </c:pt>
                <c:pt idx="288">
                  <c:v>23064.702393719253</c:v>
                </c:pt>
                <c:pt idx="289">
                  <c:v>23079.492222794332</c:v>
                </c:pt>
                <c:pt idx="290">
                  <c:v>23331.709526271152</c:v>
                </c:pt>
                <c:pt idx="291">
                  <c:v>23488.641402597412</c:v>
                </c:pt>
                <c:pt idx="292">
                  <c:v>23623.656084810627</c:v>
                </c:pt>
                <c:pt idx="293">
                  <c:v>23801.194093613773</c:v>
                </c:pt>
                <c:pt idx="294">
                  <c:v>23965.879073500484</c:v>
                </c:pt>
                <c:pt idx="295">
                  <c:v>24056.811818680548</c:v>
                </c:pt>
                <c:pt idx="296">
                  <c:v>24126.673637561187</c:v>
                </c:pt>
                <c:pt idx="297">
                  <c:v>24184.704921609224</c:v>
                </c:pt>
                <c:pt idx="298">
                  <c:v>24053.325142414957</c:v>
                </c:pt>
                <c:pt idx="299">
                  <c:v>24099.120432682812</c:v>
                </c:pt>
                <c:pt idx="300">
                  <c:v>24328.825970204969</c:v>
                </c:pt>
                <c:pt idx="301">
                  <c:v>24408.101637609663</c:v>
                </c:pt>
                <c:pt idx="302">
                  <c:v>24539.696345466844</c:v>
                </c:pt>
                <c:pt idx="303">
                  <c:v>24660.689955360162</c:v>
                </c:pt>
                <c:pt idx="304">
                  <c:v>24735.831234976049</c:v>
                </c:pt>
                <c:pt idx="305">
                  <c:v>24849.061703304869</c:v>
                </c:pt>
                <c:pt idx="306">
                  <c:v>24955.769293375466</c:v>
                </c:pt>
                <c:pt idx="307">
                  <c:v>25048.68230599118</c:v>
                </c:pt>
              </c:numCache>
            </c:numRef>
          </c:xVal>
          <c:yVal>
            <c:numRef>
              <c:f>'VECD revised'!$S$6:$S$314</c:f>
              <c:numCache>
                <c:formatCode>0.0000</c:formatCode>
                <c:ptCount val="309"/>
                <c:pt idx="0">
                  <c:v>9.7396648646734985</c:v>
                </c:pt>
                <c:pt idx="1">
                  <c:v>9.7468682979765902</c:v>
                </c:pt>
                <c:pt idx="2">
                  <c:v>9.7490141071649354</c:v>
                </c:pt>
                <c:pt idx="3">
                  <c:v>9.7519211068402374</c:v>
                </c:pt>
                <c:pt idx="4">
                  <c:v>9.7519211068402374</c:v>
                </c:pt>
                <c:pt idx="5">
                  <c:v>9.7519211068402374</c:v>
                </c:pt>
                <c:pt idx="6">
                  <c:v>9.7548278094550351</c:v>
                </c:pt>
                <c:pt idx="7">
                  <c:v>9.7519211068402374</c:v>
                </c:pt>
                <c:pt idx="8">
                  <c:v>9.5672735258437083</c:v>
                </c:pt>
                <c:pt idx="9">
                  <c:v>9.5527243432650533</c:v>
                </c:pt>
                <c:pt idx="10">
                  <c:v>9.5831526722704012</c:v>
                </c:pt>
                <c:pt idx="11">
                  <c:v>9.5762296672255136</c:v>
                </c:pt>
                <c:pt idx="12">
                  <c:v>9.5768718887761786</c:v>
                </c:pt>
                <c:pt idx="13">
                  <c:v>9.577485574092961</c:v>
                </c:pt>
                <c:pt idx="14">
                  <c:v>9.5725820543909474</c:v>
                </c:pt>
                <c:pt idx="15">
                  <c:v>9.5728680873025276</c:v>
                </c:pt>
                <c:pt idx="16">
                  <c:v>9.573146991708688</c:v>
                </c:pt>
                <c:pt idx="17">
                  <c:v>9.5706802128345227</c:v>
                </c:pt>
                <c:pt idx="18">
                  <c:v>9.306102940489863</c:v>
                </c:pt>
                <c:pt idx="19">
                  <c:v>9.2875746248428026</c:v>
                </c:pt>
                <c:pt idx="20">
                  <c:v>9.2667184408699939</c:v>
                </c:pt>
                <c:pt idx="21">
                  <c:v>9.243803344977497</c:v>
                </c:pt>
                <c:pt idx="22">
                  <c:v>9.2260565746486343</c:v>
                </c:pt>
                <c:pt idx="23">
                  <c:v>9.2111660744593884</c:v>
                </c:pt>
                <c:pt idx="24">
                  <c:v>9.1993270590568024</c:v>
                </c:pt>
                <c:pt idx="25">
                  <c:v>9.1869894299081896</c:v>
                </c:pt>
                <c:pt idx="26">
                  <c:v>9.1778456299875817</c:v>
                </c:pt>
                <c:pt idx="27">
                  <c:v>9.1686361185553569</c:v>
                </c:pt>
                <c:pt idx="28">
                  <c:v>9.1819474749896646</c:v>
                </c:pt>
                <c:pt idx="29">
                  <c:v>9.0688003989220451</c:v>
                </c:pt>
                <c:pt idx="30">
                  <c:v>8.9866921398682393</c:v>
                </c:pt>
                <c:pt idx="31">
                  <c:v>8.9339101182380993</c:v>
                </c:pt>
                <c:pt idx="32">
                  <c:v>8.8974679920864581</c:v>
                </c:pt>
                <c:pt idx="33">
                  <c:v>8.8687827359085656</c:v>
                </c:pt>
                <c:pt idx="34">
                  <c:v>8.845450630755737</c:v>
                </c:pt>
                <c:pt idx="35">
                  <c:v>8.8166727427518019</c:v>
                </c:pt>
                <c:pt idx="36">
                  <c:v>8.7978068754921104</c:v>
                </c:pt>
                <c:pt idx="37">
                  <c:v>8.7802286903494089</c:v>
                </c:pt>
                <c:pt idx="38">
                  <c:v>8.7462445541119997</c:v>
                </c:pt>
                <c:pt idx="39">
                  <c:v>8.6416596252660351</c:v>
                </c:pt>
                <c:pt idx="40">
                  <c:v>8.5125764433677062</c:v>
                </c:pt>
                <c:pt idx="41">
                  <c:v>8.4496086346410415</c:v>
                </c:pt>
                <c:pt idx="42">
                  <c:v>8.3962662617514621</c:v>
                </c:pt>
                <c:pt idx="43">
                  <c:v>8.3510464666243962</c:v>
                </c:pt>
                <c:pt idx="44">
                  <c:v>8.3138698611206063</c:v>
                </c:pt>
                <c:pt idx="45">
                  <c:v>8.282464502535591</c:v>
                </c:pt>
                <c:pt idx="46">
                  <c:v>8.2575830102681831</c:v>
                </c:pt>
                <c:pt idx="47">
                  <c:v>8.2324843693808774</c:v>
                </c:pt>
                <c:pt idx="48">
                  <c:v>8.0756049213704841</c:v>
                </c:pt>
                <c:pt idx="49">
                  <c:v>8.021617891971399</c:v>
                </c:pt>
                <c:pt idx="50">
                  <c:v>7.9039166489794139</c:v>
                </c:pt>
                <c:pt idx="51">
                  <c:v>7.8229018652195261</c:v>
                </c:pt>
                <c:pt idx="52">
                  <c:v>7.7630745647178117</c:v>
                </c:pt>
                <c:pt idx="53">
                  <c:v>7.7187808406953433</c:v>
                </c:pt>
                <c:pt idx="54">
                  <c:v>7.6692419326459014</c:v>
                </c:pt>
                <c:pt idx="55">
                  <c:v>7.6357420131159293</c:v>
                </c:pt>
                <c:pt idx="56">
                  <c:v>7.6004207309057641</c:v>
                </c:pt>
                <c:pt idx="57">
                  <c:v>7.5713943975615017</c:v>
                </c:pt>
                <c:pt idx="58">
                  <c:v>7.4366040047399018</c:v>
                </c:pt>
                <c:pt idx="59">
                  <c:v>7.4676095989291742</c:v>
                </c:pt>
                <c:pt idx="60">
                  <c:v>7.2979828920025946</c:v>
                </c:pt>
                <c:pt idx="61">
                  <c:v>7.212665547179351</c:v>
                </c:pt>
                <c:pt idx="62">
                  <c:v>7.1518577364470701</c:v>
                </c:pt>
                <c:pt idx="63">
                  <c:v>7.0985850498331118</c:v>
                </c:pt>
                <c:pt idx="64">
                  <c:v>7.055821633445075</c:v>
                </c:pt>
                <c:pt idx="65">
                  <c:v>7.0169237842430245</c:v>
                </c:pt>
                <c:pt idx="66">
                  <c:v>6.9777506757363978</c:v>
                </c:pt>
                <c:pt idx="67">
                  <c:v>6.9481905977892184</c:v>
                </c:pt>
                <c:pt idx="68">
                  <c:v>6.8632247001348929</c:v>
                </c:pt>
                <c:pt idx="69">
                  <c:v>6.8594936255356371</c:v>
                </c:pt>
                <c:pt idx="70">
                  <c:v>6.7088398349792122</c:v>
                </c:pt>
                <c:pt idx="71">
                  <c:v>6.6233304724760691</c:v>
                </c:pt>
                <c:pt idx="72">
                  <c:v>6.5582575586627279</c:v>
                </c:pt>
                <c:pt idx="73">
                  <c:v>6.504656415119733</c:v>
                </c:pt>
                <c:pt idx="74">
                  <c:v>6.457404078521277</c:v>
                </c:pt>
                <c:pt idx="75">
                  <c:v>6.4183705702907154</c:v>
                </c:pt>
                <c:pt idx="76">
                  <c:v>6.3819527385147774</c:v>
                </c:pt>
                <c:pt idx="77">
                  <c:v>6.3489467545060707</c:v>
                </c:pt>
                <c:pt idx="78">
                  <c:v>6.2970438408723384</c:v>
                </c:pt>
                <c:pt idx="79">
                  <c:v>6.2767163067943867</c:v>
                </c:pt>
                <c:pt idx="80">
                  <c:v>6.1180958575232021</c:v>
                </c:pt>
                <c:pt idx="81">
                  <c:v>6.0322018819238448</c:v>
                </c:pt>
                <c:pt idx="82">
                  <c:v>5.964739456881774</c:v>
                </c:pt>
                <c:pt idx="83">
                  <c:v>5.9087122373191736</c:v>
                </c:pt>
                <c:pt idx="84">
                  <c:v>5.8632469799986255</c:v>
                </c:pt>
                <c:pt idx="85">
                  <c:v>5.8223436262475028</c:v>
                </c:pt>
                <c:pt idx="86">
                  <c:v>5.785863802403699</c:v>
                </c:pt>
                <c:pt idx="87">
                  <c:v>5.7525807736169758</c:v>
                </c:pt>
                <c:pt idx="88">
                  <c:v>5.7188472140783926</c:v>
                </c:pt>
                <c:pt idx="89">
                  <c:v>5.6815038114233172</c:v>
                </c:pt>
                <c:pt idx="90">
                  <c:v>5.5395341411944967</c:v>
                </c:pt>
                <c:pt idx="91">
                  <c:v>5.4559554894186659</c:v>
                </c:pt>
                <c:pt idx="92">
                  <c:v>5.3933159429457813</c:v>
                </c:pt>
                <c:pt idx="93">
                  <c:v>5.3431104409897605</c:v>
                </c:pt>
                <c:pt idx="94">
                  <c:v>5.2979172022879188</c:v>
                </c:pt>
                <c:pt idx="95">
                  <c:v>5.2577701028398591</c:v>
                </c:pt>
                <c:pt idx="96">
                  <c:v>5.2228080504239429</c:v>
                </c:pt>
                <c:pt idx="97">
                  <c:v>5.1899972268313688</c:v>
                </c:pt>
                <c:pt idx="98">
                  <c:v>5.0855685727245392</c:v>
                </c:pt>
                <c:pt idx="99">
                  <c:v>5.1654729766008316</c:v>
                </c:pt>
                <c:pt idx="100">
                  <c:v>5.0057157626306301</c:v>
                </c:pt>
                <c:pt idx="101">
                  <c:v>4.9232180730807853</c:v>
                </c:pt>
                <c:pt idx="102">
                  <c:v>4.8621499776525194</c:v>
                </c:pt>
                <c:pt idx="103">
                  <c:v>4.8102664950210103</c:v>
                </c:pt>
                <c:pt idx="104">
                  <c:v>4.7666692034245965</c:v>
                </c:pt>
                <c:pt idx="105">
                  <c:v>4.7291794046052127</c:v>
                </c:pt>
                <c:pt idx="106">
                  <c:v>4.6933073023478364</c:v>
                </c:pt>
                <c:pt idx="107">
                  <c:v>4.6618614334161848</c:v>
                </c:pt>
                <c:pt idx="108">
                  <c:v>4.6469207290022956</c:v>
                </c:pt>
                <c:pt idx="109">
                  <c:v>4.6272809853273449</c:v>
                </c:pt>
                <c:pt idx="110">
                  <c:v>4.497676388127017</c:v>
                </c:pt>
                <c:pt idx="111">
                  <c:v>4.4279022473667613</c:v>
                </c:pt>
                <c:pt idx="112">
                  <c:v>4.3732856522216705</c:v>
                </c:pt>
                <c:pt idx="113">
                  <c:v>4.3267105791139313</c:v>
                </c:pt>
                <c:pt idx="114">
                  <c:v>4.2872743168628267</c:v>
                </c:pt>
                <c:pt idx="115">
                  <c:v>4.2510751886795735</c:v>
                </c:pt>
                <c:pt idx="116">
                  <c:v>4.2195090248024272</c:v>
                </c:pt>
                <c:pt idx="117">
                  <c:v>4.1902126958877757</c:v>
                </c:pt>
                <c:pt idx="118">
                  <c:v>4.1878496739113276</c:v>
                </c:pt>
                <c:pt idx="119">
                  <c:v>4.1518862774587282</c:v>
                </c:pt>
                <c:pt idx="120">
                  <c:v>4.0537712768777414</c:v>
                </c:pt>
                <c:pt idx="121">
                  <c:v>3.9892663619200035</c:v>
                </c:pt>
                <c:pt idx="122">
                  <c:v>3.9393671931251242</c:v>
                </c:pt>
                <c:pt idx="123">
                  <c:v>3.8987866668079203</c:v>
                </c:pt>
                <c:pt idx="124">
                  <c:v>3.8617905195863624</c:v>
                </c:pt>
                <c:pt idx="125">
                  <c:v>3.828068081109635</c:v>
                </c:pt>
                <c:pt idx="126">
                  <c:v>3.7991204508972207</c:v>
                </c:pt>
                <c:pt idx="127">
                  <c:v>3.771241576144321</c:v>
                </c:pt>
                <c:pt idx="128">
                  <c:v>3.6261801029360163</c:v>
                </c:pt>
                <c:pt idx="129">
                  <c:v>3.8190404869649823</c:v>
                </c:pt>
                <c:pt idx="130">
                  <c:v>3.6833254338281445</c:v>
                </c:pt>
                <c:pt idx="131">
                  <c:v>3.6132796673587428</c:v>
                </c:pt>
                <c:pt idx="132">
                  <c:v>3.5624453614872835</c:v>
                </c:pt>
                <c:pt idx="133">
                  <c:v>3.5211833609777941</c:v>
                </c:pt>
                <c:pt idx="134">
                  <c:v>3.4843027915048004</c:v>
                </c:pt>
                <c:pt idx="135">
                  <c:v>3.4522547839592366</c:v>
                </c:pt>
                <c:pt idx="136">
                  <c:v>3.4229982735426399</c:v>
                </c:pt>
                <c:pt idx="137">
                  <c:v>3.3969642618172169</c:v>
                </c:pt>
                <c:pt idx="138">
                  <c:v>3.3646733768831152</c:v>
                </c:pt>
                <c:pt idx="139">
                  <c:v>3.3846535082711413</c:v>
                </c:pt>
                <c:pt idx="140">
                  <c:v>3.2938749615989664</c:v>
                </c:pt>
                <c:pt idx="141">
                  <c:v>3.2381202038606638</c:v>
                </c:pt>
                <c:pt idx="142">
                  <c:v>3.1939739407313983</c:v>
                </c:pt>
                <c:pt idx="143">
                  <c:v>3.1571958034599961</c:v>
                </c:pt>
                <c:pt idx="144">
                  <c:v>3.1245908346279965</c:v>
                </c:pt>
                <c:pt idx="145">
                  <c:v>3.0960808528976398</c:v>
                </c:pt>
                <c:pt idx="146">
                  <c:v>3.0684676020672828</c:v>
                </c:pt>
                <c:pt idx="147">
                  <c:v>3.0436593418252613</c:v>
                </c:pt>
                <c:pt idx="148">
                  <c:v>3.131839768571457</c:v>
                </c:pt>
                <c:pt idx="149">
                  <c:v>3.102384489876223</c:v>
                </c:pt>
                <c:pt idx="150">
                  <c:v>2.9777511553214806</c:v>
                </c:pt>
                <c:pt idx="151">
                  <c:v>2.9171998134196788</c:v>
                </c:pt>
                <c:pt idx="152">
                  <c:v>2.8715697823651278</c:v>
                </c:pt>
                <c:pt idx="153">
                  <c:v>2.8355735355961951</c:v>
                </c:pt>
                <c:pt idx="154">
                  <c:v>2.803897785468763</c:v>
                </c:pt>
                <c:pt idx="155">
                  <c:v>2.7752091145256856</c:v>
                </c:pt>
                <c:pt idx="156">
                  <c:v>2.7498345220782641</c:v>
                </c:pt>
                <c:pt idx="157">
                  <c:v>2.7254905435205048</c:v>
                </c:pt>
                <c:pt idx="158">
                  <c:v>2.7896033263460613</c:v>
                </c:pt>
                <c:pt idx="159">
                  <c:v>2.7975682044135159</c:v>
                </c:pt>
                <c:pt idx="160">
                  <c:v>2.6856143456326067</c:v>
                </c:pt>
                <c:pt idx="161">
                  <c:v>2.6298571392297418</c:v>
                </c:pt>
                <c:pt idx="162">
                  <c:v>2.5875464259265786</c:v>
                </c:pt>
                <c:pt idx="163">
                  <c:v>2.5539633471144629</c:v>
                </c:pt>
                <c:pt idx="164">
                  <c:v>2.5234573931112005</c:v>
                </c:pt>
                <c:pt idx="165">
                  <c:v>2.4960483822906046</c:v>
                </c:pt>
                <c:pt idx="166">
                  <c:v>2.4720162908355876</c:v>
                </c:pt>
                <c:pt idx="167">
                  <c:v>2.4488035487955475</c:v>
                </c:pt>
                <c:pt idx="168">
                  <c:v>2.5244230396850851</c:v>
                </c:pt>
                <c:pt idx="169">
                  <c:v>2.5067996355845859</c:v>
                </c:pt>
                <c:pt idx="170">
                  <c:v>2.3992016088973234</c:v>
                </c:pt>
                <c:pt idx="171">
                  <c:v>2.3459390101242663</c:v>
                </c:pt>
                <c:pt idx="172">
                  <c:v>2.3083287629804343</c:v>
                </c:pt>
                <c:pt idx="173">
                  <c:v>2.2756799456611869</c:v>
                </c:pt>
                <c:pt idx="174">
                  <c:v>2.2475065286134965</c:v>
                </c:pt>
                <c:pt idx="175">
                  <c:v>2.2222573058137143</c:v>
                </c:pt>
                <c:pt idx="176">
                  <c:v>2.1989203508985957</c:v>
                </c:pt>
                <c:pt idx="177">
                  <c:v>2.1770412408454995</c:v>
                </c:pt>
                <c:pt idx="178">
                  <c:v>2.2615792830100458</c:v>
                </c:pt>
                <c:pt idx="179">
                  <c:v>2.236202749469379</c:v>
                </c:pt>
                <c:pt idx="180">
                  <c:v>2.130953740641226</c:v>
                </c:pt>
                <c:pt idx="181">
                  <c:v>2.0808266245032403</c:v>
                </c:pt>
                <c:pt idx="182">
                  <c:v>2.0443047865473938</c:v>
                </c:pt>
                <c:pt idx="183">
                  <c:v>2.0122357984162029</c:v>
                </c:pt>
                <c:pt idx="184">
                  <c:v>1.9859367902849216</c:v>
                </c:pt>
                <c:pt idx="185">
                  <c:v>1.9619835886334407</c:v>
                </c:pt>
                <c:pt idx="186">
                  <c:v>1.938864891313917</c:v>
                </c:pt>
                <c:pt idx="187">
                  <c:v>1.9174442421752729</c:v>
                </c:pt>
                <c:pt idx="188">
                  <c:v>2.0224816453751813</c:v>
                </c:pt>
                <c:pt idx="189">
                  <c:v>1.9752853155176104</c:v>
                </c:pt>
                <c:pt idx="190">
                  <c:v>1.8839276496401458</c:v>
                </c:pt>
                <c:pt idx="191">
                  <c:v>1.8386327422474797</c:v>
                </c:pt>
                <c:pt idx="192">
                  <c:v>1.8044331049235247</c:v>
                </c:pt>
                <c:pt idx="193">
                  <c:v>1.7762458828822967</c:v>
                </c:pt>
                <c:pt idx="194">
                  <c:v>1.7511314328499175</c:v>
                </c:pt>
                <c:pt idx="195">
                  <c:v>1.7294588742267007</c:v>
                </c:pt>
                <c:pt idx="196">
                  <c:v>1.7093270426117566</c:v>
                </c:pt>
                <c:pt idx="197">
                  <c:v>1.6900457446100072</c:v>
                </c:pt>
                <c:pt idx="198">
                  <c:v>1.773167569462758</c:v>
                </c:pt>
                <c:pt idx="199">
                  <c:v>1.7441613146641561</c:v>
                </c:pt>
                <c:pt idx="200">
                  <c:v>1.6630138627247508</c:v>
                </c:pt>
                <c:pt idx="201">
                  <c:v>1.6218621953231191</c:v>
                </c:pt>
                <c:pt idx="202">
                  <c:v>1.5913243269606121</c:v>
                </c:pt>
                <c:pt idx="203">
                  <c:v>1.5656715830105297</c:v>
                </c:pt>
                <c:pt idx="204">
                  <c:v>1.5437908733049754</c:v>
                </c:pt>
                <c:pt idx="205">
                  <c:v>1.5242023037768848</c:v>
                </c:pt>
                <c:pt idx="206">
                  <c:v>1.5053255158328516</c:v>
                </c:pt>
                <c:pt idx="207">
                  <c:v>1.4881846422348226</c:v>
                </c:pt>
                <c:pt idx="208">
                  <c:v>1.5626088419322979</c:v>
                </c:pt>
                <c:pt idx="209">
                  <c:v>1.5389486376404944</c:v>
                </c:pt>
                <c:pt idx="210">
                  <c:v>1.4633576016555299</c:v>
                </c:pt>
                <c:pt idx="211">
                  <c:v>1.4245150288279604</c:v>
                </c:pt>
                <c:pt idx="212">
                  <c:v>1.3956367818123838</c:v>
                </c:pt>
                <c:pt idx="213">
                  <c:v>1.3720867325757882</c:v>
                </c:pt>
                <c:pt idx="214">
                  <c:v>1.3514584520758297</c:v>
                </c:pt>
                <c:pt idx="215">
                  <c:v>1.3315615806667291</c:v>
                </c:pt>
                <c:pt idx="216">
                  <c:v>1.3135319396675849</c:v>
                </c:pt>
                <c:pt idx="217">
                  <c:v>1.2963661509468418</c:v>
                </c:pt>
                <c:pt idx="218">
                  <c:v>1.3725509324972218</c:v>
                </c:pt>
                <c:pt idx="219">
                  <c:v>1.3456280321349088</c:v>
                </c:pt>
                <c:pt idx="220">
                  <c:v>1.2786837983342998</c:v>
                </c:pt>
                <c:pt idx="221">
                  <c:v>1.2426430658720091</c:v>
                </c:pt>
                <c:pt idx="222">
                  <c:v>1.2142112796187834</c:v>
                </c:pt>
                <c:pt idx="223">
                  <c:v>1.1910150273127309</c:v>
                </c:pt>
                <c:pt idx="224">
                  <c:v>1.1702060054012591</c:v>
                </c:pt>
                <c:pt idx="225">
                  <c:v>1.1560702485491099</c:v>
                </c:pt>
                <c:pt idx="226">
                  <c:v>1.1395264472072184</c:v>
                </c:pt>
                <c:pt idx="227">
                  <c:v>1.1236406813039868</c:v>
                </c:pt>
                <c:pt idx="228">
                  <c:v>1.1941493669316774</c:v>
                </c:pt>
                <c:pt idx="229">
                  <c:v>1.1656546654492568</c:v>
                </c:pt>
                <c:pt idx="230">
                  <c:v>1.0988540362502861</c:v>
                </c:pt>
                <c:pt idx="231">
                  <c:v>1.0691389870166239</c:v>
                </c:pt>
                <c:pt idx="232">
                  <c:v>1.042447676494193</c:v>
                </c:pt>
                <c:pt idx="233">
                  <c:v>1.0191441751018624</c:v>
                </c:pt>
                <c:pt idx="234">
                  <c:v>0.99895441108175642</c:v>
                </c:pt>
                <c:pt idx="235">
                  <c:v>0.98528431897894098</c:v>
                </c:pt>
                <c:pt idx="236">
                  <c:v>0.96762929351897187</c:v>
                </c:pt>
                <c:pt idx="237">
                  <c:v>0.95206711194966265</c:v>
                </c:pt>
                <c:pt idx="238">
                  <c:v>1.0151670612032706</c:v>
                </c:pt>
                <c:pt idx="239">
                  <c:v>0.9895944262836659</c:v>
                </c:pt>
                <c:pt idx="240">
                  <c:v>0.93133518606662258</c:v>
                </c:pt>
                <c:pt idx="241">
                  <c:v>0.90187852460373463</c:v>
                </c:pt>
                <c:pt idx="242">
                  <c:v>0.88784150476554424</c:v>
                </c:pt>
                <c:pt idx="243">
                  <c:v>0.86877934404802981</c:v>
                </c:pt>
                <c:pt idx="244">
                  <c:v>0.85076550318971311</c:v>
                </c:pt>
                <c:pt idx="245">
                  <c:v>0.83698930184696108</c:v>
                </c:pt>
                <c:pt idx="246">
                  <c:v>0.82398702243915967</c:v>
                </c:pt>
                <c:pt idx="247">
                  <c:v>0.81114717062464148</c:v>
                </c:pt>
                <c:pt idx="248">
                  <c:v>0.83957048139301715</c:v>
                </c:pt>
                <c:pt idx="249">
                  <c:v>0.83828214689672953</c:v>
                </c:pt>
                <c:pt idx="250">
                  <c:v>0.79555491014447477</c:v>
                </c:pt>
                <c:pt idx="251">
                  <c:v>0.77501435437027566</c:v>
                </c:pt>
                <c:pt idx="252">
                  <c:v>0.76358864944079774</c:v>
                </c:pt>
                <c:pt idx="253">
                  <c:v>0.75044245547522503</c:v>
                </c:pt>
                <c:pt idx="254">
                  <c:v>0.73786753770104108</c:v>
                </c:pt>
                <c:pt idx="255">
                  <c:v>0.72718611704561542</c:v>
                </c:pt>
                <c:pt idx="256">
                  <c:v>0.71547081587128492</c:v>
                </c:pt>
                <c:pt idx="257">
                  <c:v>0.70396263230307632</c:v>
                </c:pt>
                <c:pt idx="258">
                  <c:v>0.72321905042278301</c:v>
                </c:pt>
                <c:pt idx="259">
                  <c:v>0.72268070014449026</c:v>
                </c:pt>
                <c:pt idx="260">
                  <c:v>0.68701682539979469</c:v>
                </c:pt>
                <c:pt idx="261">
                  <c:v>0.66863410153275316</c:v>
                </c:pt>
                <c:pt idx="262">
                  <c:v>0.6529538728088633</c:v>
                </c:pt>
                <c:pt idx="263">
                  <c:v>0.64014329945385362</c:v>
                </c:pt>
                <c:pt idx="264">
                  <c:v>0.62772302967248594</c:v>
                </c:pt>
                <c:pt idx="265">
                  <c:v>0.61790931314261743</c:v>
                </c:pt>
                <c:pt idx="266">
                  <c:v>0.60697294660220302</c:v>
                </c:pt>
                <c:pt idx="267">
                  <c:v>0.59958274320825389</c:v>
                </c:pt>
                <c:pt idx="268">
                  <c:v>0.61828122501989513</c:v>
                </c:pt>
                <c:pt idx="269">
                  <c:v>0.6164078792532135</c:v>
                </c:pt>
                <c:pt idx="270">
                  <c:v>0.58263326845340857</c:v>
                </c:pt>
                <c:pt idx="271">
                  <c:v>0.56702741565990034</c:v>
                </c:pt>
                <c:pt idx="272">
                  <c:v>0.55331295862577101</c:v>
                </c:pt>
                <c:pt idx="273">
                  <c:v>0.54249507108108974</c:v>
                </c:pt>
                <c:pt idx="274">
                  <c:v>0.53612251774661224</c:v>
                </c:pt>
                <c:pt idx="275">
                  <c:v>0.52672786218166712</c:v>
                </c:pt>
                <c:pt idx="276">
                  <c:v>0.51572221567906651</c:v>
                </c:pt>
                <c:pt idx="277">
                  <c:v>0.50478113883744846</c:v>
                </c:pt>
                <c:pt idx="278">
                  <c:v>0.52630026329770641</c:v>
                </c:pt>
                <c:pt idx="279">
                  <c:v>0.52354876456684984</c:v>
                </c:pt>
                <c:pt idx="280">
                  <c:v>0.49457375652926655</c:v>
                </c:pt>
                <c:pt idx="281">
                  <c:v>0.47767315097092583</c:v>
                </c:pt>
                <c:pt idx="282">
                  <c:v>0.46331549365816282</c:v>
                </c:pt>
                <c:pt idx="283">
                  <c:v>0.45196254470190494</c:v>
                </c:pt>
                <c:pt idx="284">
                  <c:v>0.44173788252372925</c:v>
                </c:pt>
                <c:pt idx="285">
                  <c:v>0.43512597573389167</c:v>
                </c:pt>
                <c:pt idx="286">
                  <c:v>0.42963370366685466</c:v>
                </c:pt>
                <c:pt idx="287">
                  <c:v>0.41451599167570324</c:v>
                </c:pt>
                <c:pt idx="288">
                  <c:v>0.43097663443595402</c:v>
                </c:pt>
                <c:pt idx="289">
                  <c:v>0.43035782878365508</c:v>
                </c:pt>
                <c:pt idx="290">
                  <c:v>0.40652086739190979</c:v>
                </c:pt>
                <c:pt idx="291">
                  <c:v>0.39348847249357011</c:v>
                </c:pt>
                <c:pt idx="292">
                  <c:v>0.38270218371311759</c:v>
                </c:pt>
                <c:pt idx="293">
                  <c:v>0.36750862430718478</c:v>
                </c:pt>
                <c:pt idx="294">
                  <c:v>0.35361127637338197</c:v>
                </c:pt>
                <c:pt idx="295">
                  <c:v>0.34710440517559726</c:v>
                </c:pt>
                <c:pt idx="296">
                  <c:v>0.34243410485719761</c:v>
                </c:pt>
                <c:pt idx="297">
                  <c:v>0.33878711160921382</c:v>
                </c:pt>
                <c:pt idx="298">
                  <c:v>0.34808469593520713</c:v>
                </c:pt>
                <c:pt idx="299">
                  <c:v>0.34565630379600831</c:v>
                </c:pt>
                <c:pt idx="300">
                  <c:v>0.32576651775558174</c:v>
                </c:pt>
                <c:pt idx="301">
                  <c:v>0.32065311579742223</c:v>
                </c:pt>
                <c:pt idx="302">
                  <c:v>0.31091469316653708</c:v>
                </c:pt>
                <c:pt idx="303">
                  <c:v>0.3021566029346196</c:v>
                </c:pt>
                <c:pt idx="304">
                  <c:v>0.29738218827771795</c:v>
                </c:pt>
                <c:pt idx="305">
                  <c:v>0.28936437936686427</c:v>
                </c:pt>
                <c:pt idx="306">
                  <c:v>0.28190135855344939</c:v>
                </c:pt>
                <c:pt idx="307">
                  <c:v>0.27566063005954478</c:v>
                </c:pt>
              </c:numCache>
            </c:numRef>
          </c:yVal>
          <c:smooth val="1"/>
          <c:extLst>
            <c:ext xmlns:c16="http://schemas.microsoft.com/office/drawing/2014/chart" uri="{C3380CC4-5D6E-409C-BE32-E72D297353CC}">
              <c16:uniqueId val="{00000000-9E16-48B1-ADA6-F93854D15BE5}"/>
            </c:ext>
          </c:extLst>
        </c:ser>
        <c:ser>
          <c:idx val="1"/>
          <c:order val="1"/>
          <c:tx>
            <c:v>fit</c:v>
          </c:tx>
          <c:spPr>
            <a:ln>
              <a:solidFill>
                <a:schemeClr val="bg1">
                  <a:lumMod val="75000"/>
                </a:schemeClr>
              </a:solidFill>
            </a:ln>
          </c:spPr>
          <c:marker>
            <c:symbol val="none"/>
          </c:marker>
          <c:xVal>
            <c:numRef>
              <c:f>'VECD revised'!$T$37:$T$334</c:f>
              <c:numCache>
                <c:formatCode>#,##0.0000</c:formatCode>
                <c:ptCount val="298"/>
                <c:pt idx="0">
                  <c:v>107.70597103477084</c:v>
                </c:pt>
                <c:pt idx="1">
                  <c:v>117.73044025310551</c:v>
                </c:pt>
                <c:pt idx="2">
                  <c:v>126.05474667660003</c:v>
                </c:pt>
                <c:pt idx="3">
                  <c:v>133.13680542998117</c:v>
                </c:pt>
                <c:pt idx="4">
                  <c:v>141.4706622119069</c:v>
                </c:pt>
                <c:pt idx="5">
                  <c:v>147.46479279357476</c:v>
                </c:pt>
                <c:pt idx="6">
                  <c:v>153.14034050740193</c:v>
                </c:pt>
                <c:pt idx="7">
                  <c:v>168.27995131127133</c:v>
                </c:pt>
                <c:pt idx="8">
                  <c:v>204.64836326132308</c:v>
                </c:pt>
                <c:pt idx="9">
                  <c:v>247.06103882730682</c:v>
                </c:pt>
                <c:pt idx="10">
                  <c:v>271.23552899027243</c:v>
                </c:pt>
                <c:pt idx="11">
                  <c:v>292.47032685303611</c:v>
                </c:pt>
                <c:pt idx="12">
                  <c:v>311.09890271638591</c:v>
                </c:pt>
                <c:pt idx="13">
                  <c:v>327.07399721362862</c:v>
                </c:pt>
                <c:pt idx="14">
                  <c:v>341.09050501482665</c:v>
                </c:pt>
                <c:pt idx="15">
                  <c:v>352.76804225382392</c:v>
                </c:pt>
                <c:pt idx="16">
                  <c:v>364.51292867659828</c:v>
                </c:pt>
                <c:pt idx="17">
                  <c:v>436.11392988771934</c:v>
                </c:pt>
                <c:pt idx="18">
                  <c:v>467.15569030562557</c:v>
                </c:pt>
                <c:pt idx="19">
                  <c:v>523.171800308971</c:v>
                </c:pt>
                <c:pt idx="20">
                  <c:v>564.99668183733115</c:v>
                </c:pt>
                <c:pt idx="21">
                  <c:v>597.90131374778571</c:v>
                </c:pt>
                <c:pt idx="22">
                  <c:v>623.88957233235578</c:v>
                </c:pt>
                <c:pt idx="23">
                  <c:v>652.28889130308664</c:v>
                </c:pt>
                <c:pt idx="24">
                  <c:v>673.19367159475041</c:v>
                </c:pt>
                <c:pt idx="25">
                  <c:v>694.93707337055559</c:v>
                </c:pt>
                <c:pt idx="26">
                  <c:v>713.61864403463551</c:v>
                </c:pt>
                <c:pt idx="27">
                  <c:v>797.04220863960632</c:v>
                </c:pt>
                <c:pt idx="28">
                  <c:v>770.16556750000973</c:v>
                </c:pt>
                <c:pt idx="29">
                  <c:v>869.44158750342285</c:v>
                </c:pt>
                <c:pt idx="30">
                  <c:v>927.14966376255779</c:v>
                </c:pt>
                <c:pt idx="31">
                  <c:v>971.51217587377448</c:v>
                </c:pt>
                <c:pt idx="32">
                  <c:v>1011.4663565200559</c:v>
                </c:pt>
                <c:pt idx="33">
                  <c:v>1045.1183753300568</c:v>
                </c:pt>
                <c:pt idx="34">
                  <c:v>1076.4418830203192</c:v>
                </c:pt>
                <c:pt idx="35">
                  <c:v>1107.8617566299265</c:v>
                </c:pt>
                <c:pt idx="36">
                  <c:v>1133.0576385763275</c:v>
                </c:pt>
                <c:pt idx="37">
                  <c:v>1206.777788013243</c:v>
                </c:pt>
                <c:pt idx="38">
                  <c:v>1213.34167016483</c:v>
                </c:pt>
                <c:pt idx="39">
                  <c:v>1328.5335134744637</c:v>
                </c:pt>
                <c:pt idx="40">
                  <c:v>1402.3443286479383</c:v>
                </c:pt>
                <c:pt idx="41">
                  <c:v>1461.8088007803765</c:v>
                </c:pt>
                <c:pt idx="42">
                  <c:v>1512.9165756506941</c:v>
                </c:pt>
                <c:pt idx="43">
                  <c:v>1559.2920967697501</c:v>
                </c:pt>
                <c:pt idx="44">
                  <c:v>1599.167650238262</c:v>
                </c:pt>
                <c:pt idx="45">
                  <c:v>1636.9058894379077</c:v>
                </c:pt>
                <c:pt idx="46">
                  <c:v>1671.8784909500152</c:v>
                </c:pt>
                <c:pt idx="47">
                  <c:v>1739.0922585955186</c:v>
                </c:pt>
                <c:pt idx="48">
                  <c:v>1769.7179163601745</c:v>
                </c:pt>
                <c:pt idx="49">
                  <c:v>1917.5537518597669</c:v>
                </c:pt>
                <c:pt idx="50">
                  <c:v>2008.6787821445719</c:v>
                </c:pt>
                <c:pt idx="51">
                  <c:v>2084.2226208272605</c:v>
                </c:pt>
                <c:pt idx="52">
                  <c:v>2149.516801794266</c:v>
                </c:pt>
                <c:pt idx="53">
                  <c:v>2204.8805530048676</c:v>
                </c:pt>
                <c:pt idx="54">
                  <c:v>2255.8356421970821</c:v>
                </c:pt>
                <c:pt idx="55">
                  <c:v>2302.4958909631819</c:v>
                </c:pt>
                <c:pt idx="56">
                  <c:v>2345.8851187316955</c:v>
                </c:pt>
                <c:pt idx="57">
                  <c:v>2401.517361339344</c:v>
                </c:pt>
                <c:pt idx="58">
                  <c:v>2460.403008225931</c:v>
                </c:pt>
                <c:pt idx="59">
                  <c:v>2623.2885272498365</c:v>
                </c:pt>
                <c:pt idx="60">
                  <c:v>2730.829155236077</c:v>
                </c:pt>
                <c:pt idx="61">
                  <c:v>2816.4361559251865</c:v>
                </c:pt>
                <c:pt idx="62">
                  <c:v>2888.4067248001325</c:v>
                </c:pt>
                <c:pt idx="63">
                  <c:v>2954.7421913337689</c:v>
                </c:pt>
                <c:pt idx="64">
                  <c:v>3015.1770609082228</c:v>
                </c:pt>
                <c:pt idx="65">
                  <c:v>3069.3517052506777</c:v>
                </c:pt>
                <c:pt idx="66">
                  <c:v>3120.9813206318008</c:v>
                </c:pt>
                <c:pt idx="67">
                  <c:v>3280.0526316912783</c:v>
                </c:pt>
                <c:pt idx="68">
                  <c:v>3152.9669808895728</c:v>
                </c:pt>
                <c:pt idx="69">
                  <c:v>3363.8615063242187</c:v>
                </c:pt>
                <c:pt idx="70">
                  <c:v>3489.3757994324728</c:v>
                </c:pt>
                <c:pt idx="71">
                  <c:v>3588.3417936981905</c:v>
                </c:pt>
                <c:pt idx="72">
                  <c:v>3675.4831703521068</c:v>
                </c:pt>
                <c:pt idx="73">
                  <c:v>3751.5411240300627</c:v>
                </c:pt>
                <c:pt idx="74">
                  <c:v>3819.073864085492</c:v>
                </c:pt>
                <c:pt idx="75">
                  <c:v>3884.331775731805</c:v>
                </c:pt>
                <c:pt idx="76">
                  <c:v>3943.2099235174019</c:v>
                </c:pt>
                <c:pt idx="77">
                  <c:v>3984.7538531937043</c:v>
                </c:pt>
                <c:pt idx="78">
                  <c:v>4033.3099157100673</c:v>
                </c:pt>
                <c:pt idx="79">
                  <c:v>4241.0580498070312</c:v>
                </c:pt>
                <c:pt idx="80">
                  <c:v>4368.6708563141465</c:v>
                </c:pt>
                <c:pt idx="81">
                  <c:v>4473.9697158327517</c:v>
                </c:pt>
                <c:pt idx="82">
                  <c:v>4566.9339262003505</c:v>
                </c:pt>
                <c:pt idx="83">
                  <c:v>4648.5563036425392</c:v>
                </c:pt>
                <c:pt idx="84">
                  <c:v>4724.8524520484498</c:v>
                </c:pt>
                <c:pt idx="85">
                  <c:v>4793.37565968729</c:v>
                </c:pt>
                <c:pt idx="86">
                  <c:v>4858.0584794372444</c:v>
                </c:pt>
                <c:pt idx="87">
                  <c:v>4868.9328835743499</c:v>
                </c:pt>
                <c:pt idx="88">
                  <c:v>4957.9495065171359</c:v>
                </c:pt>
                <c:pt idx="89">
                  <c:v>5149.2418308131528</c:v>
                </c:pt>
                <c:pt idx="90">
                  <c:v>5286.8545884271261</c:v>
                </c:pt>
                <c:pt idx="91">
                  <c:v>5399.3077024589238</c:v>
                </c:pt>
                <c:pt idx="92">
                  <c:v>5494.8722692638758</c:v>
                </c:pt>
                <c:pt idx="93">
                  <c:v>5583.8851305596663</c:v>
                </c:pt>
                <c:pt idx="94">
                  <c:v>5666.6076173308229</c:v>
                </c:pt>
                <c:pt idx="95">
                  <c:v>5739.9650355068907</c:v>
                </c:pt>
                <c:pt idx="96">
                  <c:v>5811.2418641309596</c:v>
                </c:pt>
                <c:pt idx="97">
                  <c:v>6118.9258650802785</c:v>
                </c:pt>
                <c:pt idx="98">
                  <c:v>5738.6231668669116</c:v>
                </c:pt>
                <c:pt idx="99">
                  <c:v>6018.4559173819835</c:v>
                </c:pt>
                <c:pt idx="100">
                  <c:v>6184.8667668254766</c:v>
                </c:pt>
                <c:pt idx="101">
                  <c:v>6314.3001267596801</c:v>
                </c:pt>
                <c:pt idx="102">
                  <c:v>6424.0557925211415</c:v>
                </c:pt>
                <c:pt idx="103">
                  <c:v>6524.5953563639869</c:v>
                </c:pt>
                <c:pt idx="104">
                  <c:v>6614.6997825101134</c:v>
                </c:pt>
                <c:pt idx="105">
                  <c:v>6698.5741217547002</c:v>
                </c:pt>
                <c:pt idx="106">
                  <c:v>6775.1009569072676</c:v>
                </c:pt>
                <c:pt idx="107">
                  <c:v>6878.9858603136563</c:v>
                </c:pt>
                <c:pt idx="108">
                  <c:v>6807.1800970273162</c:v>
                </c:pt>
                <c:pt idx="109">
                  <c:v>7036.5740199234579</c:v>
                </c:pt>
                <c:pt idx="110">
                  <c:v>7192.7555695016272</c:v>
                </c:pt>
                <c:pt idx="111">
                  <c:v>7322.8168568799092</c:v>
                </c:pt>
                <c:pt idx="112">
                  <c:v>7435.6715300335036</c:v>
                </c:pt>
                <c:pt idx="113">
                  <c:v>7538.247569190321</c:v>
                </c:pt>
                <c:pt idx="114">
                  <c:v>7630.5482836689871</c:v>
                </c:pt>
                <c:pt idx="115">
                  <c:v>7720.6166329048083</c:v>
                </c:pt>
                <c:pt idx="116">
                  <c:v>7803.4114958029068</c:v>
                </c:pt>
                <c:pt idx="117">
                  <c:v>7540.2601070207438</c:v>
                </c:pt>
                <c:pt idx="118">
                  <c:v>7650.2004776500344</c:v>
                </c:pt>
                <c:pt idx="119">
                  <c:v>7977.9670280124592</c:v>
                </c:pt>
                <c:pt idx="120">
                  <c:v>8163.8483975784229</c:v>
                </c:pt>
                <c:pt idx="121">
                  <c:v>8312.7216406460484</c:v>
                </c:pt>
                <c:pt idx="122">
                  <c:v>8436.2474243540419</c:v>
                </c:pt>
                <c:pt idx="123">
                  <c:v>8547.9757112130028</c:v>
                </c:pt>
                <c:pt idx="124">
                  <c:v>8651.323744122863</c:v>
                </c:pt>
                <c:pt idx="125">
                  <c:v>8745.2337039328395</c:v>
                </c:pt>
                <c:pt idx="126">
                  <c:v>8836.1008995233042</c:v>
                </c:pt>
                <c:pt idx="127">
                  <c:v>8611.4486297067815</c:v>
                </c:pt>
                <c:pt idx="128">
                  <c:v>8567.7666437207263</c:v>
                </c:pt>
                <c:pt idx="129">
                  <c:v>8901.0518678026456</c:v>
                </c:pt>
                <c:pt idx="130">
                  <c:v>9093.6283984774127</c:v>
                </c:pt>
                <c:pt idx="131">
                  <c:v>9248.7581320347344</c:v>
                </c:pt>
                <c:pt idx="132">
                  <c:v>9378.2747793529452</c:v>
                </c:pt>
                <c:pt idx="133">
                  <c:v>9498.4103817555751</c:v>
                </c:pt>
                <c:pt idx="134">
                  <c:v>9608.7094241665964</c:v>
                </c:pt>
                <c:pt idx="135">
                  <c:v>9708.2559077018432</c:v>
                </c:pt>
                <c:pt idx="136">
                  <c:v>9805.1924259125353</c:v>
                </c:pt>
                <c:pt idx="137">
                  <c:v>9519.8281105611914</c:v>
                </c:pt>
                <c:pt idx="138">
                  <c:v>9609.8207733721501</c:v>
                </c:pt>
                <c:pt idx="139">
                  <c:v>9965.5913918726546</c:v>
                </c:pt>
                <c:pt idx="140">
                  <c:v>10170.309365856381</c:v>
                </c:pt>
                <c:pt idx="141">
                  <c:v>10325.946531628892</c:v>
                </c:pt>
                <c:pt idx="142">
                  <c:v>10465.20916332782</c:v>
                </c:pt>
                <c:pt idx="143">
                  <c:v>10589.209234077491</c:v>
                </c:pt>
                <c:pt idx="144">
                  <c:v>10702.968435513376</c:v>
                </c:pt>
                <c:pt idx="145">
                  <c:v>10809.896448748234</c:v>
                </c:pt>
                <c:pt idx="146">
                  <c:v>10911.655359987421</c:v>
                </c:pt>
                <c:pt idx="147">
                  <c:v>10576.91947026617</c:v>
                </c:pt>
                <c:pt idx="148">
                  <c:v>10706.73796898482</c:v>
                </c:pt>
                <c:pt idx="149">
                  <c:v>11089.46268542446</c:v>
                </c:pt>
                <c:pt idx="150">
                  <c:v>11302.58106499998</c:v>
                </c:pt>
                <c:pt idx="151">
                  <c:v>11468.865069004471</c:v>
                </c:pt>
                <c:pt idx="152">
                  <c:v>11619.084594371581</c:v>
                </c:pt>
                <c:pt idx="153">
                  <c:v>11747.602199325558</c:v>
                </c:pt>
                <c:pt idx="154">
                  <c:v>11866.9232258702</c:v>
                </c:pt>
                <c:pt idx="155">
                  <c:v>11983.203009771811</c:v>
                </c:pt>
                <c:pt idx="156">
                  <c:v>12092.660865652402</c:v>
                </c:pt>
                <c:pt idx="157">
                  <c:v>11656.280272298201</c:v>
                </c:pt>
                <c:pt idx="158">
                  <c:v>11886.121946341715</c:v>
                </c:pt>
                <c:pt idx="159">
                  <c:v>12258.35358313506</c:v>
                </c:pt>
                <c:pt idx="160">
                  <c:v>12472.737784335237</c:v>
                </c:pt>
                <c:pt idx="161">
                  <c:v>12644.975630324285</c:v>
                </c:pt>
                <c:pt idx="162">
                  <c:v>12792.73081813018</c:v>
                </c:pt>
                <c:pt idx="163">
                  <c:v>12927.504449697028</c:v>
                </c:pt>
                <c:pt idx="164">
                  <c:v>13047.668071079936</c:v>
                </c:pt>
                <c:pt idx="165">
                  <c:v>13161.196093603416</c:v>
                </c:pt>
                <c:pt idx="166">
                  <c:v>13270.758633615194</c:v>
                </c:pt>
                <c:pt idx="167">
                  <c:v>12879.755077897045</c:v>
                </c:pt>
                <c:pt idx="168">
                  <c:v>13049.310292874437</c:v>
                </c:pt>
                <c:pt idx="169">
                  <c:v>13417.312016214377</c:v>
                </c:pt>
                <c:pt idx="170">
                  <c:v>13633.089748887454</c:v>
                </c:pt>
                <c:pt idx="171">
                  <c:v>13803.506317105721</c:v>
                </c:pt>
                <c:pt idx="172">
                  <c:v>13952.171085869475</c:v>
                </c:pt>
                <c:pt idx="173">
                  <c:v>14083.408497470391</c:v>
                </c:pt>
                <c:pt idx="174">
                  <c:v>14203.675889162105</c:v>
                </c:pt>
                <c:pt idx="175">
                  <c:v>14320.640003158012</c:v>
                </c:pt>
                <c:pt idx="176">
                  <c:v>14428.964554726064</c:v>
                </c:pt>
                <c:pt idx="177">
                  <c:v>14044.635124219934</c:v>
                </c:pt>
                <c:pt idx="178">
                  <c:v>14200.327279644274</c:v>
                </c:pt>
                <c:pt idx="179">
                  <c:v>14575.705954725752</c:v>
                </c:pt>
                <c:pt idx="180">
                  <c:v>14798.178039983579</c:v>
                </c:pt>
                <c:pt idx="181">
                  <c:v>14974.291317109561</c:v>
                </c:pt>
                <c:pt idx="182">
                  <c:v>15124.588074253805</c:v>
                </c:pt>
                <c:pt idx="183">
                  <c:v>15259.87483844632</c:v>
                </c:pt>
                <c:pt idx="184">
                  <c:v>15391.427495483693</c:v>
                </c:pt>
                <c:pt idx="185">
                  <c:v>15513.337264301423</c:v>
                </c:pt>
                <c:pt idx="186">
                  <c:v>15630.491625691862</c:v>
                </c:pt>
                <c:pt idx="187">
                  <c:v>15203.442873684064</c:v>
                </c:pt>
                <c:pt idx="188">
                  <c:v>15388.273107239913</c:v>
                </c:pt>
                <c:pt idx="189">
                  <c:v>15755.271622764752</c:v>
                </c:pt>
                <c:pt idx="190">
                  <c:v>15981.152185271969</c:v>
                </c:pt>
                <c:pt idx="191">
                  <c:v>16168.59357399321</c:v>
                </c:pt>
                <c:pt idx="192">
                  <c:v>16328.162164855745</c:v>
                </c:pt>
                <c:pt idx="193">
                  <c:v>16474.602660027147</c:v>
                </c:pt>
                <c:pt idx="194">
                  <c:v>16582.753903342364</c:v>
                </c:pt>
                <c:pt idx="195">
                  <c:v>16705.158541179731</c:v>
                </c:pt>
                <c:pt idx="196">
                  <c:v>16823.783854995301</c:v>
                </c:pt>
                <c:pt idx="197">
                  <c:v>16399.774053021756</c:v>
                </c:pt>
                <c:pt idx="198">
                  <c:v>16606.935778417821</c:v>
                </c:pt>
                <c:pt idx="199">
                  <c:v>17000.308218668521</c:v>
                </c:pt>
                <c:pt idx="200">
                  <c:v>17208.213642864259</c:v>
                </c:pt>
                <c:pt idx="201">
                  <c:v>17399.599060856533</c:v>
                </c:pt>
                <c:pt idx="202">
                  <c:v>17571.429031879514</c:v>
                </c:pt>
                <c:pt idx="203">
                  <c:v>17724.922570854986</c:v>
                </c:pt>
                <c:pt idx="204">
                  <c:v>17837.924679829623</c:v>
                </c:pt>
                <c:pt idx="205">
                  <c:v>17976.201667817761</c:v>
                </c:pt>
                <c:pt idx="206">
                  <c:v>18101.456016474429</c:v>
                </c:pt>
                <c:pt idx="207">
                  <c:v>17684.407299279297</c:v>
                </c:pt>
                <c:pt idx="208">
                  <c:v>17886.89173662326</c:v>
                </c:pt>
                <c:pt idx="209">
                  <c:v>18264.800920145943</c:v>
                </c:pt>
                <c:pt idx="210">
                  <c:v>18485.572386531614</c:v>
                </c:pt>
                <c:pt idx="211">
                  <c:v>18608.729357752654</c:v>
                </c:pt>
                <c:pt idx="212">
                  <c:v>18765.988001499543</c:v>
                </c:pt>
                <c:pt idx="213">
                  <c:v>18915.798563458895</c:v>
                </c:pt>
                <c:pt idx="214">
                  <c:v>19037.257583332783</c:v>
                </c:pt>
                <c:pt idx="215">
                  <c:v>19153.533041388207</c:v>
                </c:pt>
                <c:pt idx="216">
                  <c:v>19268.552120272772</c:v>
                </c:pt>
                <c:pt idx="217">
                  <c:v>19030.788789888407</c:v>
                </c:pt>
                <c:pt idx="218">
                  <c:v>19051.908528728098</c:v>
                </c:pt>
                <c:pt idx="219">
                  <c:v>19367.989544155444</c:v>
                </c:pt>
                <c:pt idx="220">
                  <c:v>19545.080353542158</c:v>
                </c:pt>
                <c:pt idx="221">
                  <c:v>19657.003318802894</c:v>
                </c:pt>
                <c:pt idx="222">
                  <c:v>19782.005280096513</c:v>
                </c:pt>
                <c:pt idx="223">
                  <c:v>19902.559623844383</c:v>
                </c:pt>
                <c:pt idx="224">
                  <c:v>20008.865373563462</c:v>
                </c:pt>
                <c:pt idx="225">
                  <c:v>20123.025049146971</c:v>
                </c:pt>
                <c:pt idx="226">
                  <c:v>20235.716126312</c:v>
                </c:pt>
                <c:pt idx="227">
                  <c:v>20050.248942042814</c:v>
                </c:pt>
                <c:pt idx="228">
                  <c:v>20061.66027196349</c:v>
                </c:pt>
                <c:pt idx="229">
                  <c:v>20352.638935530362</c:v>
                </c:pt>
                <c:pt idx="230">
                  <c:v>20525.647982780967</c:v>
                </c:pt>
                <c:pt idx="231">
                  <c:v>20678.197957026445</c:v>
                </c:pt>
                <c:pt idx="232">
                  <c:v>20808.436534903864</c:v>
                </c:pt>
                <c:pt idx="233">
                  <c:v>20935.604925812866</c:v>
                </c:pt>
                <c:pt idx="234">
                  <c:v>21041.326163624857</c:v>
                </c:pt>
                <c:pt idx="235">
                  <c:v>21156.310376353464</c:v>
                </c:pt>
                <c:pt idx="236">
                  <c:v>21240.974435212869</c:v>
                </c:pt>
                <c:pt idx="237">
                  <c:v>21046.711422309596</c:v>
                </c:pt>
                <c:pt idx="238">
                  <c:v>21078.644753539007</c:v>
                </c:pt>
                <c:pt idx="239">
                  <c:v>21374.249039785715</c:v>
                </c:pt>
                <c:pt idx="240">
                  <c:v>21535.615450419846</c:v>
                </c:pt>
                <c:pt idx="241">
                  <c:v>21681.391059580183</c:v>
                </c:pt>
                <c:pt idx="242">
                  <c:v>21802.369989431212</c:v>
                </c:pt>
                <c:pt idx="243">
                  <c:v>21882.159179518119</c:v>
                </c:pt>
                <c:pt idx="244">
                  <c:v>21990.666367977261</c:v>
                </c:pt>
                <c:pt idx="245">
                  <c:v>22113.412493647171</c:v>
                </c:pt>
                <c:pt idx="246">
                  <c:v>22235.452054096953</c:v>
                </c:pt>
                <c:pt idx="247">
                  <c:v>22007.182990083176</c:v>
                </c:pt>
                <c:pt idx="248">
                  <c:v>22052.716564607636</c:v>
                </c:pt>
                <c:pt idx="249">
                  <c:v>22330.203283624694</c:v>
                </c:pt>
                <c:pt idx="250">
                  <c:v>22512.374325367487</c:v>
                </c:pt>
                <c:pt idx="251">
                  <c:v>22672.178702841669</c:v>
                </c:pt>
                <c:pt idx="252">
                  <c:v>22805.404447499099</c:v>
                </c:pt>
                <c:pt idx="253">
                  <c:v>22927.990398626775</c:v>
                </c:pt>
                <c:pt idx="254">
                  <c:v>23014.900135059805</c:v>
                </c:pt>
                <c:pt idx="255">
                  <c:v>23090.306984974617</c:v>
                </c:pt>
                <c:pt idx="256">
                  <c:v>23257.418828271933</c:v>
                </c:pt>
                <c:pt idx="257">
                  <c:v>23064.702393719253</c:v>
                </c:pt>
                <c:pt idx="258">
                  <c:v>23079.492222794332</c:v>
                </c:pt>
                <c:pt idx="259">
                  <c:v>23331.709526271152</c:v>
                </c:pt>
                <c:pt idx="260">
                  <c:v>23488.641402597412</c:v>
                </c:pt>
                <c:pt idx="261">
                  <c:v>23623.656084810627</c:v>
                </c:pt>
                <c:pt idx="262">
                  <c:v>23801.194093613773</c:v>
                </c:pt>
                <c:pt idx="263">
                  <c:v>23965.879073500484</c:v>
                </c:pt>
                <c:pt idx="264">
                  <c:v>24056.811818680548</c:v>
                </c:pt>
                <c:pt idx="265">
                  <c:v>24126.673637561187</c:v>
                </c:pt>
                <c:pt idx="266">
                  <c:v>24184.704921609224</c:v>
                </c:pt>
                <c:pt idx="267">
                  <c:v>24053.325142414957</c:v>
                </c:pt>
                <c:pt idx="268">
                  <c:v>24099.120432682812</c:v>
                </c:pt>
                <c:pt idx="269">
                  <c:v>24328.825970204969</c:v>
                </c:pt>
                <c:pt idx="270">
                  <c:v>24408.101637609663</c:v>
                </c:pt>
                <c:pt idx="271">
                  <c:v>24539.696345466844</c:v>
                </c:pt>
                <c:pt idx="272">
                  <c:v>24660.689955360162</c:v>
                </c:pt>
                <c:pt idx="273">
                  <c:v>24735.831234976049</c:v>
                </c:pt>
                <c:pt idx="274">
                  <c:v>24849.061703304869</c:v>
                </c:pt>
                <c:pt idx="275">
                  <c:v>24955.769293375466</c:v>
                </c:pt>
                <c:pt idx="276">
                  <c:v>25048.68230599118</c:v>
                </c:pt>
              </c:numCache>
            </c:numRef>
          </c:xVal>
          <c:yVal>
            <c:numRef>
              <c:f>'VECD revised'!$W$37:$W$334</c:f>
              <c:numCache>
                <c:formatCode>0.0000</c:formatCode>
                <c:ptCount val="298"/>
                <c:pt idx="0">
                  <c:v>8.7788599782750865</c:v>
                </c:pt>
                <c:pt idx="1">
                  <c:v>8.7404179316076576</c:v>
                </c:pt>
                <c:pt idx="2">
                  <c:v>8.7098741294191591</c:v>
                </c:pt>
                <c:pt idx="3">
                  <c:v>8.6847705556719923</c:v>
                </c:pt>
                <c:pt idx="4">
                  <c:v>8.6561737763716327</c:v>
                </c:pt>
                <c:pt idx="5">
                  <c:v>8.6361871519039575</c:v>
                </c:pt>
                <c:pt idx="6">
                  <c:v>8.6176798799420204</c:v>
                </c:pt>
                <c:pt idx="7">
                  <c:v>8.5701233906436816</c:v>
                </c:pt>
                <c:pt idx="8">
                  <c:v>8.4649345629269082</c:v>
                </c:pt>
                <c:pt idx="9">
                  <c:v>8.3548134529627163</c:v>
                </c:pt>
                <c:pt idx="10">
                  <c:v>8.2967756556798484</c:v>
                </c:pt>
                <c:pt idx="11">
                  <c:v>8.2481535492080376</c:v>
                </c:pt>
                <c:pt idx="12">
                  <c:v>8.207110350154748</c:v>
                </c:pt>
                <c:pt idx="13">
                  <c:v>8.1730017894524529</c:v>
                </c:pt>
                <c:pt idx="14">
                  <c:v>8.1438391269859203</c:v>
                </c:pt>
                <c:pt idx="15">
                  <c:v>8.1200537915244855</c:v>
                </c:pt>
                <c:pt idx="16">
                  <c:v>8.0965739935470094</c:v>
                </c:pt>
                <c:pt idx="17">
                  <c:v>7.9618639818683405</c:v>
                </c:pt>
                <c:pt idx="18">
                  <c:v>7.9073485229439253</c:v>
                </c:pt>
                <c:pt idx="19">
                  <c:v>7.8139084185559273</c:v>
                </c:pt>
                <c:pt idx="20">
                  <c:v>7.7477590123936579</c:v>
                </c:pt>
                <c:pt idx="21">
                  <c:v>7.6976313784741848</c:v>
                </c:pt>
                <c:pt idx="22">
                  <c:v>7.6591274690926614</c:v>
                </c:pt>
                <c:pt idx="23">
                  <c:v>7.6180695145420305</c:v>
                </c:pt>
                <c:pt idx="24">
                  <c:v>7.5884854577857617</c:v>
                </c:pt>
                <c:pt idx="25">
                  <c:v>7.5582579509733865</c:v>
                </c:pt>
                <c:pt idx="26">
                  <c:v>7.5327092582217778</c:v>
                </c:pt>
                <c:pt idx="27">
                  <c:v>7.4229784501646305</c:v>
                </c:pt>
                <c:pt idx="28">
                  <c:v>7.4575931582959569</c:v>
                </c:pt>
                <c:pt idx="29">
                  <c:v>7.3328804047639142</c:v>
                </c:pt>
                <c:pt idx="30">
                  <c:v>7.2640476235642524</c:v>
                </c:pt>
                <c:pt idx="31">
                  <c:v>7.2127564223200515</c:v>
                </c:pt>
                <c:pt idx="32">
                  <c:v>7.1676784985031761</c:v>
                </c:pt>
                <c:pt idx="33">
                  <c:v>7.1304822525929792</c:v>
                </c:pt>
                <c:pt idx="34">
                  <c:v>7.0964605993470995</c:v>
                </c:pt>
                <c:pt idx="35">
                  <c:v>7.0628893281783203</c:v>
                </c:pt>
                <c:pt idx="36">
                  <c:v>7.0363533142229411</c:v>
                </c:pt>
                <c:pt idx="37">
                  <c:v>6.9605664493985886</c:v>
                </c:pt>
                <c:pt idx="38">
                  <c:v>6.9539463712518943</c:v>
                </c:pt>
                <c:pt idx="39">
                  <c:v>6.8408987126904801</c:v>
                </c:pt>
                <c:pt idx="40">
                  <c:v>6.7713398921255177</c:v>
                </c:pt>
                <c:pt idx="41">
                  <c:v>6.7167856346255883</c:v>
                </c:pt>
                <c:pt idx="42">
                  <c:v>6.6708875502828837</c:v>
                </c:pt>
                <c:pt idx="43">
                  <c:v>6.6299884463737024</c:v>
                </c:pt>
                <c:pt idx="44">
                  <c:v>6.5953656209871694</c:v>
                </c:pt>
                <c:pt idx="45">
                  <c:v>6.5630431468416024</c:v>
                </c:pt>
                <c:pt idx="46">
                  <c:v>6.5334616334715676</c:v>
                </c:pt>
                <c:pt idx="47">
                  <c:v>6.4775712820522724</c:v>
                </c:pt>
                <c:pt idx="48">
                  <c:v>6.4525081933909458</c:v>
                </c:pt>
                <c:pt idx="49">
                  <c:v>6.3348274520713499</c:v>
                </c:pt>
                <c:pt idx="50">
                  <c:v>6.264818565240569</c:v>
                </c:pt>
                <c:pt idx="51">
                  <c:v>6.2081236181279191</c:v>
                </c:pt>
                <c:pt idx="52">
                  <c:v>6.1600455174822715</c:v>
                </c:pt>
                <c:pt idx="53">
                  <c:v>6.1199193424926293</c:v>
                </c:pt>
                <c:pt idx="54">
                  <c:v>6.083486427525882</c:v>
                </c:pt>
                <c:pt idx="55">
                  <c:v>6.0505282831971314</c:v>
                </c:pt>
                <c:pt idx="56">
                  <c:v>6.0202161218437329</c:v>
                </c:pt>
                <c:pt idx="57">
                  <c:v>5.9818087424490649</c:v>
                </c:pt>
                <c:pt idx="58">
                  <c:v>5.9416967330768991</c:v>
                </c:pt>
                <c:pt idx="59">
                  <c:v>5.8334772452993882</c:v>
                </c:pt>
                <c:pt idx="60">
                  <c:v>5.7640878862786211</c:v>
                </c:pt>
                <c:pt idx="61">
                  <c:v>5.7099426383289122</c:v>
                </c:pt>
                <c:pt idx="62">
                  <c:v>5.6651344591551744</c:v>
                </c:pt>
                <c:pt idx="63">
                  <c:v>5.6243876575156033</c:v>
                </c:pt>
                <c:pt idx="64">
                  <c:v>5.5877110184804391</c:v>
                </c:pt>
                <c:pt idx="65">
                  <c:v>5.555183536103586</c:v>
                </c:pt>
                <c:pt idx="66">
                  <c:v>5.5244833816537779</c:v>
                </c:pt>
                <c:pt idx="67">
                  <c:v>5.4316528915999855</c:v>
                </c:pt>
                <c:pt idx="68">
                  <c:v>5.5056071154620945</c:v>
                </c:pt>
                <c:pt idx="69">
                  <c:v>5.3837611679108859</c:v>
                </c:pt>
                <c:pt idx="70">
                  <c:v>5.3132763006268489</c:v>
                </c:pt>
                <c:pt idx="71">
                  <c:v>5.2586998783406242</c:v>
                </c:pt>
                <c:pt idx="72">
                  <c:v>5.2113412960636154</c:v>
                </c:pt>
                <c:pt idx="73">
                  <c:v>5.1705199048360289</c:v>
                </c:pt>
                <c:pt idx="74">
                  <c:v>5.13466262738753</c:v>
                </c:pt>
                <c:pt idx="75">
                  <c:v>5.1003505342288209</c:v>
                </c:pt>
                <c:pt idx="76">
                  <c:v>5.06967010614275</c:v>
                </c:pt>
                <c:pt idx="77">
                  <c:v>5.0481770392927823</c:v>
                </c:pt>
                <c:pt idx="78">
                  <c:v>5.0232153603596847</c:v>
                </c:pt>
                <c:pt idx="79">
                  <c:v>4.9182810829482415</c:v>
                </c:pt>
                <c:pt idx="80">
                  <c:v>4.8552519694187675</c:v>
                </c:pt>
                <c:pt idx="81">
                  <c:v>4.8040196623320108</c:v>
                </c:pt>
                <c:pt idx="82">
                  <c:v>4.7593496431388402</c:v>
                </c:pt>
                <c:pt idx="83">
                  <c:v>4.7205493766558861</c:v>
                </c:pt>
                <c:pt idx="84">
                  <c:v>4.6846260997840412</c:v>
                </c:pt>
                <c:pt idx="85">
                  <c:v>4.6526397920087748</c:v>
                </c:pt>
                <c:pt idx="86">
                  <c:v>4.6226813428641886</c:v>
                </c:pt>
                <c:pt idx="87">
                  <c:v>4.6176668411112036</c:v>
                </c:pt>
                <c:pt idx="88">
                  <c:v>4.5768534889005927</c:v>
                </c:pt>
                <c:pt idx="89">
                  <c:v>4.4905209571211184</c:v>
                </c:pt>
                <c:pt idx="90">
                  <c:v>4.4295251857413405</c:v>
                </c:pt>
                <c:pt idx="91">
                  <c:v>4.3803412727469633</c:v>
                </c:pt>
                <c:pt idx="92">
                  <c:v>4.3389950389541596</c:v>
                </c:pt>
                <c:pt idx="93">
                  <c:v>4.3008457765591341</c:v>
                </c:pt>
                <c:pt idx="94">
                  <c:v>4.2656979908930506</c:v>
                </c:pt>
                <c:pt idx="95">
                  <c:v>4.2347700267749362</c:v>
                </c:pt>
                <c:pt idx="96">
                  <c:v>4.2049315331697921</c:v>
                </c:pt>
                <c:pt idx="97">
                  <c:v>4.0784327346229299</c:v>
                </c:pt>
                <c:pt idx="98">
                  <c:v>4.2353337643171409</c:v>
                </c:pt>
                <c:pt idx="99">
                  <c:v>4.1193373614732778</c:v>
                </c:pt>
                <c:pt idx="100">
                  <c:v>4.0517910611932857</c:v>
                </c:pt>
                <c:pt idx="101">
                  <c:v>3.9999577905619859</c:v>
                </c:pt>
                <c:pt idx="102">
                  <c:v>3.9564711477497694</c:v>
                </c:pt>
                <c:pt idx="103">
                  <c:v>3.917001392650695</c:v>
                </c:pt>
                <c:pt idx="104">
                  <c:v>3.8819179904746042</c:v>
                </c:pt>
                <c:pt idx="105">
                  <c:v>3.8495011786193603</c:v>
                </c:pt>
                <c:pt idx="106">
                  <c:v>3.8201227635530639</c:v>
                </c:pt>
                <c:pt idx="107">
                  <c:v>3.7805388370716591</c:v>
                </c:pt>
                <c:pt idx="108">
                  <c:v>3.8078632255158595</c:v>
                </c:pt>
                <c:pt idx="109">
                  <c:v>3.7211287864284666</c:v>
                </c:pt>
                <c:pt idx="110">
                  <c:v>3.6629830788587485</c:v>
                </c:pt>
                <c:pt idx="111">
                  <c:v>3.615101635153021</c:v>
                </c:pt>
                <c:pt idx="112">
                  <c:v>3.5739409671125655</c:v>
                </c:pt>
                <c:pt idx="113">
                  <c:v>3.5368329809844665</c:v>
                </c:pt>
                <c:pt idx="114">
                  <c:v>3.5036842703508464</c:v>
                </c:pt>
                <c:pt idx="115">
                  <c:v>3.4715540516526664</c:v>
                </c:pt>
                <c:pt idx="116">
                  <c:v>3.4422040180352917</c:v>
                </c:pt>
                <c:pt idx="117">
                  <c:v>3.5361077741156208</c:v>
                </c:pt>
                <c:pt idx="118">
                  <c:v>3.4966555907694117</c:v>
                </c:pt>
                <c:pt idx="119">
                  <c:v>3.380894532159858</c:v>
                </c:pt>
                <c:pt idx="120">
                  <c:v>3.3164311514015568</c:v>
                </c:pt>
                <c:pt idx="121">
                  <c:v>3.2653952821684875</c:v>
                </c:pt>
                <c:pt idx="122">
                  <c:v>3.223437893845202</c:v>
                </c:pt>
                <c:pt idx="123">
                  <c:v>3.185784393304905</c:v>
                </c:pt>
                <c:pt idx="124">
                  <c:v>3.1512008551749364</c:v>
                </c:pt>
                <c:pt idx="125">
                  <c:v>3.1199765921773475</c:v>
                </c:pt>
                <c:pt idx="126">
                  <c:v>3.0899430823729013</c:v>
                </c:pt>
                <c:pt idx="127">
                  <c:v>3.1645166526168698</c:v>
                </c:pt>
                <c:pt idx="128">
                  <c:v>3.1791435822297558</c:v>
                </c:pt>
                <c:pt idx="129">
                  <c:v>3.068581771895631</c:v>
                </c:pt>
                <c:pt idx="130">
                  <c:v>3.0057571099700686</c:v>
                </c:pt>
                <c:pt idx="131">
                  <c:v>2.9556910874692726</c:v>
                </c:pt>
                <c:pt idx="132">
                  <c:v>2.9142520461832095</c:v>
                </c:pt>
                <c:pt idx="133">
                  <c:v>2.8761013510267155</c:v>
                </c:pt>
                <c:pt idx="134">
                  <c:v>2.8413127083440246</c:v>
                </c:pt>
                <c:pt idx="135">
                  <c:v>2.8101078276200111</c:v>
                </c:pt>
                <c:pt idx="136">
                  <c:v>2.7798936149922495</c:v>
                </c:pt>
                <c:pt idx="137">
                  <c:v>2.8693284253062084</c:v>
                </c:pt>
                <c:pt idx="138">
                  <c:v>2.8409633318548906</c:v>
                </c:pt>
                <c:pt idx="139">
                  <c:v>2.7302655859318907</c:v>
                </c:pt>
                <c:pt idx="140">
                  <c:v>2.6675734761710928</c:v>
                </c:pt>
                <c:pt idx="141">
                  <c:v>2.6203852691727434</c:v>
                </c:pt>
                <c:pt idx="142">
                  <c:v>2.5784997763640556</c:v>
                </c:pt>
                <c:pt idx="143">
                  <c:v>2.5414678744467807</c:v>
                </c:pt>
                <c:pt idx="144">
                  <c:v>2.5077083276821561</c:v>
                </c:pt>
                <c:pt idx="145">
                  <c:v>2.4761595900563753</c:v>
                </c:pt>
                <c:pt idx="146">
                  <c:v>2.4462986083387381</c:v>
                </c:pt>
                <c:pt idx="147">
                  <c:v>2.5451272123773254</c:v>
                </c:pt>
                <c:pt idx="148">
                  <c:v>2.5065931323699289</c:v>
                </c:pt>
                <c:pt idx="149">
                  <c:v>2.3944950598106685</c:v>
                </c:pt>
                <c:pt idx="150">
                  <c:v>2.3330157208695645</c:v>
                </c:pt>
                <c:pt idx="151">
                  <c:v>2.285498471861545</c:v>
                </c:pt>
                <c:pt idx="152">
                  <c:v>2.2429039294399002</c:v>
                </c:pt>
                <c:pt idx="153">
                  <c:v>2.2067081965327668</c:v>
                </c:pt>
                <c:pt idx="154">
                  <c:v>2.1733014923898146</c:v>
                </c:pt>
                <c:pt idx="155">
                  <c:v>2.1409275789390163</c:v>
                </c:pt>
                <c:pt idx="156">
                  <c:v>2.1106140785608503</c:v>
                </c:pt>
                <c:pt idx="157">
                  <c:v>2.23240506766812</c:v>
                </c:pt>
                <c:pt idx="158">
                  <c:v>2.1679440396135625</c:v>
                </c:pt>
                <c:pt idx="159">
                  <c:v>2.0650190221626366</c:v>
                </c:pt>
                <c:pt idx="160">
                  <c:v>2.0065366617459679</c:v>
                </c:pt>
                <c:pt idx="161">
                  <c:v>1.9599599425353809</c:v>
                </c:pt>
                <c:pt idx="162">
                  <c:v>1.9202874756085908</c:v>
                </c:pt>
                <c:pt idx="163">
                  <c:v>1.8843247748774905</c:v>
                </c:pt>
                <c:pt idx="164">
                  <c:v>1.8524380315364279</c:v>
                </c:pt>
                <c:pt idx="165">
                  <c:v>1.822463545002825</c:v>
                </c:pt>
                <c:pt idx="166">
                  <c:v>1.793673671420426</c:v>
                </c:pt>
                <c:pt idx="167">
                  <c:v>1.8970418787663048</c:v>
                </c:pt>
                <c:pt idx="168">
                  <c:v>1.8520033966714147</c:v>
                </c:pt>
                <c:pt idx="169">
                  <c:v>1.7553719493829103</c:v>
                </c:pt>
                <c:pt idx="170">
                  <c:v>1.699404383319612</c:v>
                </c:pt>
                <c:pt idx="171">
                  <c:v>1.65555368929674</c:v>
                </c:pt>
                <c:pt idx="172">
                  <c:v>1.6175481394270328</c:v>
                </c:pt>
                <c:pt idx="173">
                  <c:v>1.5841867127121567</c:v>
                </c:pt>
                <c:pt idx="174">
                  <c:v>1.5537671793553613</c:v>
                </c:pt>
                <c:pt idx="175">
                  <c:v>1.5243218311574456</c:v>
                </c:pt>
                <c:pt idx="176">
                  <c:v>1.4971719051051622</c:v>
                </c:pt>
                <c:pt idx="177">
                  <c:v>1.5940248931828478</c:v>
                </c:pt>
                <c:pt idx="178">
                  <c:v>1.5546121861900648</c:v>
                </c:pt>
                <c:pt idx="179">
                  <c:v>1.4605756173667857</c:v>
                </c:pt>
                <c:pt idx="180">
                  <c:v>1.4054857903169431</c:v>
                </c:pt>
                <c:pt idx="181">
                  <c:v>1.3622051685278684</c:v>
                </c:pt>
                <c:pt idx="182">
                  <c:v>1.3254950091342845</c:v>
                </c:pt>
                <c:pt idx="183">
                  <c:v>1.2926261704874111</c:v>
                </c:pt>
                <c:pt idx="184">
                  <c:v>1.2608214010392071</c:v>
                </c:pt>
                <c:pt idx="185">
                  <c:v>1.2314841869099222</c:v>
                </c:pt>
                <c:pt idx="186">
                  <c:v>1.2034133076309406</c:v>
                </c:pt>
                <c:pt idx="187">
                  <c:v>1.3063166895688276</c:v>
                </c:pt>
                <c:pt idx="188">
                  <c:v>1.2615822268820445</c:v>
                </c:pt>
                <c:pt idx="189">
                  <c:v>1.1736451493483422</c:v>
                </c:pt>
                <c:pt idx="190">
                  <c:v>1.1200934264736002</c:v>
                </c:pt>
                <c:pt idx="191">
                  <c:v>1.0759772814863648</c:v>
                </c:pt>
                <c:pt idx="192">
                  <c:v>1.0386474677886586</c:v>
                </c:pt>
                <c:pt idx="193">
                  <c:v>1.004569053827634</c:v>
                </c:pt>
                <c:pt idx="194">
                  <c:v>0.97951026092158777</c:v>
                </c:pt>
                <c:pt idx="195">
                  <c:v>0.95125960327731462</c:v>
                </c:pt>
                <c:pt idx="196">
                  <c:v>0.92399210700162371</c:v>
                </c:pt>
                <c:pt idx="197">
                  <c:v>1.0219611568116029</c:v>
                </c:pt>
                <c:pt idx="198">
                  <c:v>0.97391987439712047</c:v>
                </c:pt>
                <c:pt idx="199">
                  <c:v>0.88361528576634463</c:v>
                </c:pt>
                <c:pt idx="200">
                  <c:v>0.83636192938341125</c:v>
                </c:pt>
                <c:pt idx="201">
                  <c:v>0.79314638837642093</c:v>
                </c:pt>
                <c:pt idx="202">
                  <c:v>0.75457380495304704</c:v>
                </c:pt>
                <c:pt idx="203">
                  <c:v>0.72029645823801225</c:v>
                </c:pt>
                <c:pt idx="204">
                  <c:v>0.69516803182263054</c:v>
                </c:pt>
                <c:pt idx="205">
                  <c:v>0.66454073444021766</c:v>
                </c:pt>
                <c:pt idx="206">
                  <c:v>0.6369120536740791</c:v>
                </c:pt>
                <c:pt idx="207">
                  <c:v>0.72932783435557624</c:v>
                </c:pt>
                <c:pt idx="208">
                  <c:v>0.68430697773927385</c:v>
                </c:pt>
                <c:pt idx="209">
                  <c:v>0.6010424354700632</c:v>
                </c:pt>
                <c:pt idx="210">
                  <c:v>0.55284788101362636</c:v>
                </c:pt>
                <c:pt idx="211">
                  <c:v>0.52610325464376473</c:v>
                </c:pt>
                <c:pt idx="212">
                  <c:v>0.49209749836716554</c:v>
                </c:pt>
                <c:pt idx="213">
                  <c:v>0.45985111234634601</c:v>
                </c:pt>
                <c:pt idx="214">
                  <c:v>0.43381264376172801</c:v>
                </c:pt>
                <c:pt idx="215">
                  <c:v>0.4089728493238205</c:v>
                </c:pt>
                <c:pt idx="216">
                  <c:v>0.38448477952870519</c:v>
                </c:pt>
                <c:pt idx="217">
                  <c:v>0.43519706788553769</c:v>
                </c:pt>
                <c:pt idx="218">
                  <c:v>0.4306780878586256</c:v>
                </c:pt>
                <c:pt idx="219">
                  <c:v>0.36338030977291602</c:v>
                </c:pt>
                <c:pt idx="220">
                  <c:v>0.32594520595899468</c:v>
                </c:pt>
                <c:pt idx="221">
                  <c:v>0.30238421894731005</c:v>
                </c:pt>
                <c:pt idx="222">
                  <c:v>0.27615900545844596</c:v>
                </c:pt>
                <c:pt idx="223">
                  <c:v>0.25095506182867489</c:v>
                </c:pt>
                <c:pt idx="224">
                  <c:v>0.22880119608135097</c:v>
                </c:pt>
                <c:pt idx="225">
                  <c:v>0.20508420223973367</c:v>
                </c:pt>
                <c:pt idx="226">
                  <c:v>0.18174643912187705</c:v>
                </c:pt>
                <c:pt idx="227">
                  <c:v>0.22019486846257408</c:v>
                </c:pt>
                <c:pt idx="228">
                  <c:v>0.21782347103430943</c:v>
                </c:pt>
                <c:pt idx="229">
                  <c:v>0.15760946318984637</c:v>
                </c:pt>
                <c:pt idx="230">
                  <c:v>0.12203699773396615</c:v>
                </c:pt>
                <c:pt idx="231">
                  <c:v>9.0810815635672171E-2</c:v>
                </c:pt>
                <c:pt idx="232">
                  <c:v>6.4254059485325143E-2</c:v>
                </c:pt>
                <c:pt idx="233">
                  <c:v>3.8413419761861078E-2</c:v>
                </c:pt>
                <c:pt idx="234">
                  <c:v>1.699798822501819E-2</c:v>
                </c:pt>
                <c:pt idx="235">
                  <c:v>-6.2251884431852034E-3</c:v>
                </c:pt>
                <c:pt idx="236">
                  <c:v>-2.3279297206457272E-2</c:v>
                </c:pt>
                <c:pt idx="237">
                  <c:v>1.5908744874034042E-2</c:v>
                </c:pt>
                <c:pt idx="238">
                  <c:v>9.4530043597131908E-3</c:v>
                </c:pt>
                <c:pt idx="239">
                  <c:v>-5.0047856483054431E-2</c:v>
                </c:pt>
                <c:pt idx="240">
                  <c:v>-8.2333359279168405E-2</c:v>
                </c:pt>
                <c:pt idx="241">
                  <c:v>-0.11138271355434171</c:v>
                </c:pt>
                <c:pt idx="242">
                  <c:v>-0.13540739671043589</c:v>
                </c:pt>
                <c:pt idx="243">
                  <c:v>-0.15121136782270561</c:v>
                </c:pt>
                <c:pt idx="244">
                  <c:v>-0.17265162468370754</c:v>
                </c:pt>
                <c:pt idx="245">
                  <c:v>-0.19683377459778129</c:v>
                </c:pt>
                <c:pt idx="246">
                  <c:v>-0.22080197528503653</c:v>
                </c:pt>
                <c:pt idx="247">
                  <c:v>-0.17590996964885797</c:v>
                </c:pt>
                <c:pt idx="248">
                  <c:v>-0.18488556577128357</c:v>
                </c:pt>
                <c:pt idx="249">
                  <c:v>-0.23935984086579687</c:v>
                </c:pt>
                <c:pt idx="250">
                  <c:v>-0.27491558521940185</c:v>
                </c:pt>
                <c:pt idx="251">
                  <c:v>-0.30597281054951608</c:v>
                </c:pt>
                <c:pt idx="252">
                  <c:v>-0.33177060043938944</c:v>
                </c:pt>
                <c:pt idx="253">
                  <c:v>-0.35543330981123233</c:v>
                </c:pt>
                <c:pt idx="254">
                  <c:v>-0.37216636779307599</c:v>
                </c:pt>
                <c:pt idx="255">
                  <c:v>-0.38665595249860907</c:v>
                </c:pt>
                <c:pt idx="256">
                  <c:v>-0.41867225750688242</c:v>
                </c:pt>
                <c:pt idx="257">
                  <c:v>-0.38173896549897535</c:v>
                </c:pt>
                <c:pt idx="258">
                  <c:v>-0.38457951008482283</c:v>
                </c:pt>
                <c:pt idx="259">
                  <c:v>-0.43286376327866449</c:v>
                </c:pt>
                <c:pt idx="260">
                  <c:v>-0.46275859840302225</c:v>
                </c:pt>
                <c:pt idx="261">
                  <c:v>-0.48838850613317497</c:v>
                </c:pt>
                <c:pt idx="262">
                  <c:v>-0.52196552993372691</c:v>
                </c:pt>
                <c:pt idx="263">
                  <c:v>-0.55298596989107729</c:v>
                </c:pt>
                <c:pt idx="264">
                  <c:v>-0.570062897927329</c:v>
                </c:pt>
                <c:pt idx="265">
                  <c:v>-0.58315810973202353</c:v>
                </c:pt>
                <c:pt idx="266">
                  <c:v>-0.59401954258997058</c:v>
                </c:pt>
                <c:pt idx="267">
                  <c:v>-0.56940877955687519</c:v>
                </c:pt>
                <c:pt idx="268">
                  <c:v>-0.57799596466619718</c:v>
                </c:pt>
                <c:pt idx="269">
                  <c:v>-0.62093071427205437</c:v>
                </c:pt>
                <c:pt idx="270">
                  <c:v>-0.63569533199370731</c:v>
                </c:pt>
                <c:pt idx="271">
                  <c:v>-0.6601446172172114</c:v>
                </c:pt>
                <c:pt idx="272">
                  <c:v>-0.68255929658058889</c:v>
                </c:pt>
                <c:pt idx="273">
                  <c:v>-0.69644846954312278</c:v>
                </c:pt>
                <c:pt idx="274">
                  <c:v>-0.7173333180796817</c:v>
                </c:pt>
                <c:pt idx="275">
                  <c:v>-0.73696610546857144</c:v>
                </c:pt>
                <c:pt idx="276">
                  <c:v>-0.75402244386661366</c:v>
                </c:pt>
              </c:numCache>
            </c:numRef>
          </c:yVal>
          <c:smooth val="1"/>
          <c:extLst>
            <c:ext xmlns:c16="http://schemas.microsoft.com/office/drawing/2014/chart" uri="{C3380CC4-5D6E-409C-BE32-E72D297353CC}">
              <c16:uniqueId val="{00000001-9E16-48B1-ADA6-F93854D15BE5}"/>
            </c:ext>
          </c:extLst>
        </c:ser>
        <c:dLbls>
          <c:showLegendKey val="0"/>
          <c:showVal val="0"/>
          <c:showCatName val="0"/>
          <c:showSerName val="0"/>
          <c:showPercent val="0"/>
          <c:showBubbleSize val="0"/>
        </c:dLbls>
        <c:axId val="577237056"/>
        <c:axId val="577235424"/>
      </c:scatterChart>
      <c:valAx>
        <c:axId val="577237056"/>
        <c:scaling>
          <c:orientation val="minMax"/>
          <c:min val="0"/>
        </c:scaling>
        <c:delete val="0"/>
        <c:axPos val="b"/>
        <c:title>
          <c:tx>
            <c:rich>
              <a:bodyPr/>
              <a:lstStyle/>
              <a:p>
                <a:pPr>
                  <a:defRPr/>
                </a:pPr>
                <a:r>
                  <a:rPr lang="en-US" sz="1000" b="1" i="0" baseline="0"/>
                  <a:t>Damage Intensity</a:t>
                </a:r>
                <a:endParaRPr lang="en-US" sz="1000"/>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77235424"/>
        <c:crosses val="autoZero"/>
        <c:crossBetween val="midCat"/>
      </c:valAx>
      <c:valAx>
        <c:axId val="577235424"/>
        <c:scaling>
          <c:orientation val="minMax"/>
          <c:min val="0"/>
        </c:scaling>
        <c:delete val="0"/>
        <c:axPos val="l"/>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cs typeface="Calibri"/>
                  </a:rPr>
                  <a:t>C</a:t>
                </a:r>
              </a:p>
            </c:rich>
          </c:tx>
          <c:overlay val="0"/>
        </c:title>
        <c:numFmt formatCode="0.0000" sourceLinked="1"/>
        <c:majorTickMark val="none"/>
        <c:minorTickMark val="none"/>
        <c:tickLblPos val="nextTo"/>
        <c:crossAx val="577237056"/>
        <c:crosses val="autoZero"/>
        <c:crossBetween val="midCat"/>
      </c:valAx>
    </c:plotArea>
    <c:legend>
      <c:legendPos val="r"/>
      <c:layout>
        <c:manualLayout>
          <c:xMode val="edge"/>
          <c:yMode val="edge"/>
          <c:x val="0.65463878646281537"/>
          <c:y val="0.30801409596437068"/>
          <c:w val="0.16965937819075178"/>
          <c:h val="0.1655289598572815"/>
        </c:manualLayout>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ysClr val="windowText" lastClr="000000"/>
                </a:solidFill>
              </a:rPr>
              <a:t>Step load mode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632897128640352"/>
          <c:y val="4.6104545439544301E-2"/>
          <c:w val="0.85168002562072431"/>
          <c:h val="0.79293481668740329"/>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'VECD revised'!$P$4:$P$313</c:f>
              <c:numCache>
                <c:formatCode>#,##0</c:formatCode>
                <c:ptCount val="31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21.01</c:v>
                </c:pt>
                <c:pt idx="21">
                  <c:v>22.01</c:v>
                </c:pt>
                <c:pt idx="22">
                  <c:v>23.01</c:v>
                </c:pt>
                <c:pt idx="23">
                  <c:v>24.01</c:v>
                </c:pt>
                <c:pt idx="24">
                  <c:v>25.01</c:v>
                </c:pt>
                <c:pt idx="25">
                  <c:v>26.01</c:v>
                </c:pt>
                <c:pt idx="26">
                  <c:v>27.01</c:v>
                </c:pt>
                <c:pt idx="27">
                  <c:v>28.01</c:v>
                </c:pt>
                <c:pt idx="28">
                  <c:v>29.01</c:v>
                </c:pt>
                <c:pt idx="29">
                  <c:v>30.01</c:v>
                </c:pt>
                <c:pt idx="30">
                  <c:v>31.01</c:v>
                </c:pt>
                <c:pt idx="31">
                  <c:v>32.01</c:v>
                </c:pt>
                <c:pt idx="32">
                  <c:v>33.01</c:v>
                </c:pt>
                <c:pt idx="33">
                  <c:v>34.01</c:v>
                </c:pt>
                <c:pt idx="34">
                  <c:v>35.01</c:v>
                </c:pt>
                <c:pt idx="35">
                  <c:v>36.01</c:v>
                </c:pt>
                <c:pt idx="36">
                  <c:v>37.01</c:v>
                </c:pt>
                <c:pt idx="37">
                  <c:v>38.01</c:v>
                </c:pt>
                <c:pt idx="38">
                  <c:v>39.01</c:v>
                </c:pt>
                <c:pt idx="39">
                  <c:v>40.01</c:v>
                </c:pt>
                <c:pt idx="40">
                  <c:v>41.01</c:v>
                </c:pt>
                <c:pt idx="41">
                  <c:v>42.01</c:v>
                </c:pt>
                <c:pt idx="42">
                  <c:v>43.01</c:v>
                </c:pt>
                <c:pt idx="43">
                  <c:v>44.01</c:v>
                </c:pt>
                <c:pt idx="44">
                  <c:v>45.01</c:v>
                </c:pt>
                <c:pt idx="45">
                  <c:v>46.01</c:v>
                </c:pt>
                <c:pt idx="46">
                  <c:v>47.01</c:v>
                </c:pt>
                <c:pt idx="47">
                  <c:v>48.01</c:v>
                </c:pt>
                <c:pt idx="48">
                  <c:v>49.01</c:v>
                </c:pt>
                <c:pt idx="49">
                  <c:v>50.01</c:v>
                </c:pt>
                <c:pt idx="50">
                  <c:v>51.01</c:v>
                </c:pt>
                <c:pt idx="51">
                  <c:v>52.01</c:v>
                </c:pt>
                <c:pt idx="52">
                  <c:v>53.01</c:v>
                </c:pt>
                <c:pt idx="53">
                  <c:v>54.01</c:v>
                </c:pt>
                <c:pt idx="54">
                  <c:v>55.01</c:v>
                </c:pt>
                <c:pt idx="55">
                  <c:v>56.01</c:v>
                </c:pt>
                <c:pt idx="56">
                  <c:v>57.01</c:v>
                </c:pt>
                <c:pt idx="57">
                  <c:v>58.01</c:v>
                </c:pt>
                <c:pt idx="58">
                  <c:v>59.01</c:v>
                </c:pt>
                <c:pt idx="59">
                  <c:v>60.01</c:v>
                </c:pt>
                <c:pt idx="60">
                  <c:v>61.02</c:v>
                </c:pt>
                <c:pt idx="61">
                  <c:v>62.02</c:v>
                </c:pt>
                <c:pt idx="62">
                  <c:v>63.02</c:v>
                </c:pt>
                <c:pt idx="63">
                  <c:v>64.010000000000005</c:v>
                </c:pt>
                <c:pt idx="64">
                  <c:v>65.010000000000005</c:v>
                </c:pt>
                <c:pt idx="65">
                  <c:v>66.010000000000005</c:v>
                </c:pt>
                <c:pt idx="66">
                  <c:v>67.010000000000005</c:v>
                </c:pt>
                <c:pt idx="67">
                  <c:v>68.02</c:v>
                </c:pt>
                <c:pt idx="68">
                  <c:v>69.02</c:v>
                </c:pt>
                <c:pt idx="69">
                  <c:v>70.02</c:v>
                </c:pt>
                <c:pt idx="70">
                  <c:v>71.02</c:v>
                </c:pt>
                <c:pt idx="71">
                  <c:v>72.02</c:v>
                </c:pt>
                <c:pt idx="72">
                  <c:v>73.02</c:v>
                </c:pt>
                <c:pt idx="73">
                  <c:v>74.02</c:v>
                </c:pt>
                <c:pt idx="74">
                  <c:v>75.02</c:v>
                </c:pt>
                <c:pt idx="75">
                  <c:v>76.02</c:v>
                </c:pt>
                <c:pt idx="76">
                  <c:v>77.02</c:v>
                </c:pt>
                <c:pt idx="77">
                  <c:v>78.02</c:v>
                </c:pt>
                <c:pt idx="78">
                  <c:v>79.02</c:v>
                </c:pt>
                <c:pt idx="79">
                  <c:v>80.02</c:v>
                </c:pt>
                <c:pt idx="80">
                  <c:v>81.02</c:v>
                </c:pt>
                <c:pt idx="81">
                  <c:v>82.02</c:v>
                </c:pt>
                <c:pt idx="82">
                  <c:v>83.02</c:v>
                </c:pt>
                <c:pt idx="83">
                  <c:v>84.02</c:v>
                </c:pt>
                <c:pt idx="84">
                  <c:v>85.02</c:v>
                </c:pt>
                <c:pt idx="85">
                  <c:v>86.02</c:v>
                </c:pt>
                <c:pt idx="86">
                  <c:v>87.02</c:v>
                </c:pt>
                <c:pt idx="87">
                  <c:v>88.02</c:v>
                </c:pt>
                <c:pt idx="88">
                  <c:v>89.02</c:v>
                </c:pt>
                <c:pt idx="89">
                  <c:v>90.02</c:v>
                </c:pt>
                <c:pt idx="90">
                  <c:v>91.02</c:v>
                </c:pt>
                <c:pt idx="91">
                  <c:v>92.02</c:v>
                </c:pt>
                <c:pt idx="92">
                  <c:v>93.02</c:v>
                </c:pt>
                <c:pt idx="93">
                  <c:v>94.02</c:v>
                </c:pt>
                <c:pt idx="94">
                  <c:v>95.02</c:v>
                </c:pt>
                <c:pt idx="95">
                  <c:v>96.02</c:v>
                </c:pt>
                <c:pt idx="96">
                  <c:v>97.02</c:v>
                </c:pt>
                <c:pt idx="97">
                  <c:v>98.02</c:v>
                </c:pt>
                <c:pt idx="98">
                  <c:v>99.02</c:v>
                </c:pt>
                <c:pt idx="99">
                  <c:v>100.02</c:v>
                </c:pt>
                <c:pt idx="100">
                  <c:v>101.03</c:v>
                </c:pt>
                <c:pt idx="101">
                  <c:v>102.03</c:v>
                </c:pt>
                <c:pt idx="102">
                  <c:v>103.03</c:v>
                </c:pt>
                <c:pt idx="103">
                  <c:v>104.03</c:v>
                </c:pt>
                <c:pt idx="104">
                  <c:v>105.03</c:v>
                </c:pt>
                <c:pt idx="105">
                  <c:v>106.03</c:v>
                </c:pt>
                <c:pt idx="106">
                  <c:v>107.03</c:v>
                </c:pt>
                <c:pt idx="107">
                  <c:v>108.03</c:v>
                </c:pt>
                <c:pt idx="108">
                  <c:v>109.03</c:v>
                </c:pt>
                <c:pt idx="109">
                  <c:v>110.03</c:v>
                </c:pt>
                <c:pt idx="110">
                  <c:v>111.03</c:v>
                </c:pt>
                <c:pt idx="111">
                  <c:v>112.03</c:v>
                </c:pt>
                <c:pt idx="112">
                  <c:v>113.03</c:v>
                </c:pt>
                <c:pt idx="113">
                  <c:v>114.03</c:v>
                </c:pt>
                <c:pt idx="114">
                  <c:v>115.03</c:v>
                </c:pt>
                <c:pt idx="115">
                  <c:v>116.03</c:v>
                </c:pt>
                <c:pt idx="116">
                  <c:v>117.03</c:v>
                </c:pt>
                <c:pt idx="117">
                  <c:v>118.03</c:v>
                </c:pt>
                <c:pt idx="118">
                  <c:v>119.03</c:v>
                </c:pt>
                <c:pt idx="119">
                  <c:v>120.03</c:v>
                </c:pt>
                <c:pt idx="120">
                  <c:v>121.03</c:v>
                </c:pt>
                <c:pt idx="121">
                  <c:v>122.03</c:v>
                </c:pt>
                <c:pt idx="122">
                  <c:v>123.03</c:v>
                </c:pt>
                <c:pt idx="123">
                  <c:v>124.03</c:v>
                </c:pt>
                <c:pt idx="124">
                  <c:v>125.03</c:v>
                </c:pt>
                <c:pt idx="125">
                  <c:v>126.03</c:v>
                </c:pt>
                <c:pt idx="126">
                  <c:v>127.03</c:v>
                </c:pt>
                <c:pt idx="127">
                  <c:v>128.03</c:v>
                </c:pt>
                <c:pt idx="128">
                  <c:v>129.03</c:v>
                </c:pt>
                <c:pt idx="129">
                  <c:v>130.03</c:v>
                </c:pt>
                <c:pt idx="130">
                  <c:v>131.03</c:v>
                </c:pt>
                <c:pt idx="131">
                  <c:v>132.03</c:v>
                </c:pt>
                <c:pt idx="132">
                  <c:v>133.03</c:v>
                </c:pt>
                <c:pt idx="133">
                  <c:v>134.03</c:v>
                </c:pt>
                <c:pt idx="134">
                  <c:v>135.03</c:v>
                </c:pt>
                <c:pt idx="135">
                  <c:v>136.03</c:v>
                </c:pt>
                <c:pt idx="136">
                  <c:v>137.03</c:v>
                </c:pt>
                <c:pt idx="137">
                  <c:v>138.03</c:v>
                </c:pt>
                <c:pt idx="138">
                  <c:v>139.03</c:v>
                </c:pt>
                <c:pt idx="139">
                  <c:v>140.03</c:v>
                </c:pt>
                <c:pt idx="140">
                  <c:v>141.03</c:v>
                </c:pt>
                <c:pt idx="141">
                  <c:v>142.03</c:v>
                </c:pt>
                <c:pt idx="142">
                  <c:v>143.03</c:v>
                </c:pt>
                <c:pt idx="143">
                  <c:v>144.03</c:v>
                </c:pt>
                <c:pt idx="144">
                  <c:v>145.03</c:v>
                </c:pt>
                <c:pt idx="145">
                  <c:v>146.03</c:v>
                </c:pt>
                <c:pt idx="146">
                  <c:v>147.03</c:v>
                </c:pt>
                <c:pt idx="147">
                  <c:v>148.03</c:v>
                </c:pt>
                <c:pt idx="148">
                  <c:v>149.03</c:v>
                </c:pt>
                <c:pt idx="149">
                  <c:v>150.03</c:v>
                </c:pt>
                <c:pt idx="150">
                  <c:v>151.04</c:v>
                </c:pt>
                <c:pt idx="151">
                  <c:v>152.04</c:v>
                </c:pt>
                <c:pt idx="152">
                  <c:v>153.04</c:v>
                </c:pt>
                <c:pt idx="153">
                  <c:v>154.04</c:v>
                </c:pt>
                <c:pt idx="154">
                  <c:v>155.04</c:v>
                </c:pt>
                <c:pt idx="155">
                  <c:v>156.04</c:v>
                </c:pt>
                <c:pt idx="156">
                  <c:v>157.04</c:v>
                </c:pt>
                <c:pt idx="157">
                  <c:v>158.04</c:v>
                </c:pt>
                <c:pt idx="158">
                  <c:v>159.04</c:v>
                </c:pt>
                <c:pt idx="159">
                  <c:v>160.04</c:v>
                </c:pt>
                <c:pt idx="160">
                  <c:v>161.04</c:v>
                </c:pt>
                <c:pt idx="161">
                  <c:v>162.04</c:v>
                </c:pt>
                <c:pt idx="162">
                  <c:v>163.04</c:v>
                </c:pt>
                <c:pt idx="163">
                  <c:v>164.04</c:v>
                </c:pt>
                <c:pt idx="164">
                  <c:v>165.04</c:v>
                </c:pt>
                <c:pt idx="165">
                  <c:v>166.04</c:v>
                </c:pt>
                <c:pt idx="166">
                  <c:v>167.04</c:v>
                </c:pt>
                <c:pt idx="167">
                  <c:v>168.04</c:v>
                </c:pt>
                <c:pt idx="168">
                  <c:v>169.04</c:v>
                </c:pt>
                <c:pt idx="169">
                  <c:v>170.04</c:v>
                </c:pt>
                <c:pt idx="170">
                  <c:v>171.04</c:v>
                </c:pt>
                <c:pt idx="171">
                  <c:v>172.04</c:v>
                </c:pt>
                <c:pt idx="172">
                  <c:v>173.04</c:v>
                </c:pt>
                <c:pt idx="173">
                  <c:v>174.04</c:v>
                </c:pt>
                <c:pt idx="174">
                  <c:v>175.04</c:v>
                </c:pt>
                <c:pt idx="175">
                  <c:v>176.04</c:v>
                </c:pt>
                <c:pt idx="176">
                  <c:v>177.04</c:v>
                </c:pt>
                <c:pt idx="177">
                  <c:v>178.04</c:v>
                </c:pt>
                <c:pt idx="178">
                  <c:v>179.04</c:v>
                </c:pt>
                <c:pt idx="179">
                  <c:v>180.04</c:v>
                </c:pt>
                <c:pt idx="180">
                  <c:v>181.04</c:v>
                </c:pt>
                <c:pt idx="181">
                  <c:v>182.04</c:v>
                </c:pt>
                <c:pt idx="182">
                  <c:v>183.04</c:v>
                </c:pt>
                <c:pt idx="183">
                  <c:v>184.04</c:v>
                </c:pt>
                <c:pt idx="184">
                  <c:v>185.04</c:v>
                </c:pt>
                <c:pt idx="185">
                  <c:v>186.04</c:v>
                </c:pt>
                <c:pt idx="186">
                  <c:v>187.04</c:v>
                </c:pt>
                <c:pt idx="187">
                  <c:v>188.04</c:v>
                </c:pt>
                <c:pt idx="188">
                  <c:v>189.04</c:v>
                </c:pt>
                <c:pt idx="189">
                  <c:v>190.04</c:v>
                </c:pt>
                <c:pt idx="190">
                  <c:v>191.05</c:v>
                </c:pt>
                <c:pt idx="191">
                  <c:v>192.05</c:v>
                </c:pt>
                <c:pt idx="192">
                  <c:v>193.05</c:v>
                </c:pt>
                <c:pt idx="193">
                  <c:v>194.05</c:v>
                </c:pt>
                <c:pt idx="194">
                  <c:v>195.05</c:v>
                </c:pt>
                <c:pt idx="195">
                  <c:v>196.05</c:v>
                </c:pt>
                <c:pt idx="196">
                  <c:v>197.05</c:v>
                </c:pt>
                <c:pt idx="197">
                  <c:v>198.05</c:v>
                </c:pt>
                <c:pt idx="198">
                  <c:v>199.05</c:v>
                </c:pt>
                <c:pt idx="199">
                  <c:v>200.05</c:v>
                </c:pt>
                <c:pt idx="200">
                  <c:v>201.05</c:v>
                </c:pt>
                <c:pt idx="201">
                  <c:v>202.05</c:v>
                </c:pt>
                <c:pt idx="202">
                  <c:v>203.05</c:v>
                </c:pt>
                <c:pt idx="203">
                  <c:v>204.05</c:v>
                </c:pt>
                <c:pt idx="204">
                  <c:v>205.05</c:v>
                </c:pt>
                <c:pt idx="205">
                  <c:v>206.05</c:v>
                </c:pt>
                <c:pt idx="206">
                  <c:v>207.05</c:v>
                </c:pt>
                <c:pt idx="207">
                  <c:v>208.05</c:v>
                </c:pt>
                <c:pt idx="208">
                  <c:v>209.05</c:v>
                </c:pt>
                <c:pt idx="209">
                  <c:v>210.05</c:v>
                </c:pt>
                <c:pt idx="210">
                  <c:v>211.05</c:v>
                </c:pt>
                <c:pt idx="211">
                  <c:v>212.05</c:v>
                </c:pt>
                <c:pt idx="212">
                  <c:v>213.05</c:v>
                </c:pt>
                <c:pt idx="213">
                  <c:v>214.05</c:v>
                </c:pt>
                <c:pt idx="214">
                  <c:v>215.05</c:v>
                </c:pt>
                <c:pt idx="215">
                  <c:v>216.05</c:v>
                </c:pt>
                <c:pt idx="216">
                  <c:v>217.05</c:v>
                </c:pt>
                <c:pt idx="217">
                  <c:v>218.05</c:v>
                </c:pt>
                <c:pt idx="218">
                  <c:v>219.05</c:v>
                </c:pt>
                <c:pt idx="219">
                  <c:v>220.05</c:v>
                </c:pt>
                <c:pt idx="220">
                  <c:v>221.06</c:v>
                </c:pt>
                <c:pt idx="221">
                  <c:v>222.06</c:v>
                </c:pt>
                <c:pt idx="222">
                  <c:v>223.06</c:v>
                </c:pt>
                <c:pt idx="223">
                  <c:v>224.06</c:v>
                </c:pt>
                <c:pt idx="224">
                  <c:v>225.06</c:v>
                </c:pt>
                <c:pt idx="225">
                  <c:v>226.06</c:v>
                </c:pt>
                <c:pt idx="226">
                  <c:v>227.06</c:v>
                </c:pt>
                <c:pt idx="227">
                  <c:v>228.06</c:v>
                </c:pt>
                <c:pt idx="228">
                  <c:v>229.06</c:v>
                </c:pt>
                <c:pt idx="229">
                  <c:v>230.06</c:v>
                </c:pt>
                <c:pt idx="230">
                  <c:v>231.06</c:v>
                </c:pt>
                <c:pt idx="231">
                  <c:v>232.06</c:v>
                </c:pt>
                <c:pt idx="232">
                  <c:v>233.06</c:v>
                </c:pt>
                <c:pt idx="233">
                  <c:v>234.06</c:v>
                </c:pt>
                <c:pt idx="234">
                  <c:v>235.06</c:v>
                </c:pt>
                <c:pt idx="235">
                  <c:v>236.06</c:v>
                </c:pt>
                <c:pt idx="236">
                  <c:v>237.06</c:v>
                </c:pt>
                <c:pt idx="237">
                  <c:v>238.06</c:v>
                </c:pt>
                <c:pt idx="238">
                  <c:v>239.06</c:v>
                </c:pt>
                <c:pt idx="239">
                  <c:v>240.06</c:v>
                </c:pt>
                <c:pt idx="240">
                  <c:v>241.06</c:v>
                </c:pt>
                <c:pt idx="241">
                  <c:v>242.06</c:v>
                </c:pt>
                <c:pt idx="242">
                  <c:v>243.06</c:v>
                </c:pt>
                <c:pt idx="243">
                  <c:v>244.06</c:v>
                </c:pt>
                <c:pt idx="244">
                  <c:v>245.06</c:v>
                </c:pt>
                <c:pt idx="245">
                  <c:v>246.06</c:v>
                </c:pt>
                <c:pt idx="246">
                  <c:v>247.06</c:v>
                </c:pt>
                <c:pt idx="247">
                  <c:v>248.06</c:v>
                </c:pt>
                <c:pt idx="248">
                  <c:v>249.06</c:v>
                </c:pt>
                <c:pt idx="249">
                  <c:v>250.06</c:v>
                </c:pt>
                <c:pt idx="250">
                  <c:v>251.06</c:v>
                </c:pt>
                <c:pt idx="251">
                  <c:v>252.06</c:v>
                </c:pt>
                <c:pt idx="252">
                  <c:v>253.06</c:v>
                </c:pt>
                <c:pt idx="253">
                  <c:v>254.06</c:v>
                </c:pt>
                <c:pt idx="254">
                  <c:v>255.06</c:v>
                </c:pt>
                <c:pt idx="255">
                  <c:v>256.06</c:v>
                </c:pt>
                <c:pt idx="256">
                  <c:v>257.06</c:v>
                </c:pt>
                <c:pt idx="257">
                  <c:v>258.06</c:v>
                </c:pt>
                <c:pt idx="258">
                  <c:v>259.06</c:v>
                </c:pt>
                <c:pt idx="259">
                  <c:v>260.06</c:v>
                </c:pt>
                <c:pt idx="260">
                  <c:v>261.07</c:v>
                </c:pt>
                <c:pt idx="261">
                  <c:v>262.07</c:v>
                </c:pt>
                <c:pt idx="262">
                  <c:v>263.07</c:v>
                </c:pt>
                <c:pt idx="263">
                  <c:v>264.07</c:v>
                </c:pt>
                <c:pt idx="264">
                  <c:v>265.07</c:v>
                </c:pt>
                <c:pt idx="265">
                  <c:v>266.07</c:v>
                </c:pt>
                <c:pt idx="266">
                  <c:v>267.07</c:v>
                </c:pt>
                <c:pt idx="267">
                  <c:v>268.07</c:v>
                </c:pt>
                <c:pt idx="268">
                  <c:v>269.07</c:v>
                </c:pt>
                <c:pt idx="269">
                  <c:v>270.07</c:v>
                </c:pt>
                <c:pt idx="270">
                  <c:v>271.07</c:v>
                </c:pt>
                <c:pt idx="271">
                  <c:v>272.07</c:v>
                </c:pt>
                <c:pt idx="272">
                  <c:v>273.07</c:v>
                </c:pt>
                <c:pt idx="273">
                  <c:v>274.07</c:v>
                </c:pt>
                <c:pt idx="274">
                  <c:v>275.07</c:v>
                </c:pt>
                <c:pt idx="275">
                  <c:v>276.07</c:v>
                </c:pt>
                <c:pt idx="276">
                  <c:v>277.07</c:v>
                </c:pt>
                <c:pt idx="277">
                  <c:v>278.07</c:v>
                </c:pt>
                <c:pt idx="278">
                  <c:v>279.07</c:v>
                </c:pt>
                <c:pt idx="279">
                  <c:v>280.07</c:v>
                </c:pt>
                <c:pt idx="280">
                  <c:v>281.07</c:v>
                </c:pt>
                <c:pt idx="281">
                  <c:v>282.07</c:v>
                </c:pt>
                <c:pt idx="282">
                  <c:v>283.07</c:v>
                </c:pt>
                <c:pt idx="283">
                  <c:v>284.07</c:v>
                </c:pt>
                <c:pt idx="284">
                  <c:v>285.07</c:v>
                </c:pt>
                <c:pt idx="285">
                  <c:v>286.07</c:v>
                </c:pt>
                <c:pt idx="286">
                  <c:v>287.07</c:v>
                </c:pt>
                <c:pt idx="287">
                  <c:v>288.07</c:v>
                </c:pt>
                <c:pt idx="288">
                  <c:v>289.07</c:v>
                </c:pt>
                <c:pt idx="289">
                  <c:v>290.07</c:v>
                </c:pt>
                <c:pt idx="290">
                  <c:v>291.07</c:v>
                </c:pt>
                <c:pt idx="291">
                  <c:v>292.07</c:v>
                </c:pt>
                <c:pt idx="292">
                  <c:v>293.07</c:v>
                </c:pt>
                <c:pt idx="293">
                  <c:v>294.07</c:v>
                </c:pt>
                <c:pt idx="294">
                  <c:v>295.07</c:v>
                </c:pt>
                <c:pt idx="295">
                  <c:v>296.07</c:v>
                </c:pt>
                <c:pt idx="296">
                  <c:v>297.07</c:v>
                </c:pt>
                <c:pt idx="297">
                  <c:v>298.07</c:v>
                </c:pt>
                <c:pt idx="298">
                  <c:v>299.07</c:v>
                </c:pt>
                <c:pt idx="299">
                  <c:v>300.07</c:v>
                </c:pt>
                <c:pt idx="300">
                  <c:v>301.08</c:v>
                </c:pt>
                <c:pt idx="301">
                  <c:v>302.08</c:v>
                </c:pt>
                <c:pt idx="302">
                  <c:v>303.08</c:v>
                </c:pt>
                <c:pt idx="303">
                  <c:v>304.08</c:v>
                </c:pt>
                <c:pt idx="304">
                  <c:v>305.08</c:v>
                </c:pt>
                <c:pt idx="305">
                  <c:v>306.08</c:v>
                </c:pt>
                <c:pt idx="306">
                  <c:v>307.08</c:v>
                </c:pt>
                <c:pt idx="307">
                  <c:v>308.08</c:v>
                </c:pt>
                <c:pt idx="308">
                  <c:v>309.08</c:v>
                </c:pt>
                <c:pt idx="309">
                  <c:v>310.08</c:v>
                </c:pt>
              </c:numCache>
            </c:numRef>
          </c:xVal>
          <c:yVal>
            <c:numRef>
              <c:f>'VECD revised'!$O$4:$O$313</c:f>
              <c:numCache>
                <c:formatCode>General</c:formatCode>
                <c:ptCount val="310"/>
                <c:pt idx="0">
                  <c:v>9.4508999999999999E-3</c:v>
                </c:pt>
                <c:pt idx="1">
                  <c:v>9.9726099999999998E-2</c:v>
                </c:pt>
                <c:pt idx="2">
                  <c:v>9.9513400000000002E-2</c:v>
                </c:pt>
                <c:pt idx="3">
                  <c:v>9.9663399999999999E-2</c:v>
                </c:pt>
                <c:pt idx="4">
                  <c:v>9.9631200000000003E-2</c:v>
                </c:pt>
                <c:pt idx="5">
                  <c:v>9.9504200000000001E-2</c:v>
                </c:pt>
                <c:pt idx="6">
                  <c:v>9.9632899999999996E-2</c:v>
                </c:pt>
                <c:pt idx="7">
                  <c:v>9.9687200000000004E-2</c:v>
                </c:pt>
                <c:pt idx="8">
                  <c:v>9.9529800000000002E-2</c:v>
                </c:pt>
                <c:pt idx="9">
                  <c:v>9.9569299999999999E-2</c:v>
                </c:pt>
                <c:pt idx="10">
                  <c:v>0.99051999999999996</c:v>
                </c:pt>
                <c:pt idx="11">
                  <c:v>0.99674499999999999</c:v>
                </c:pt>
                <c:pt idx="12">
                  <c:v>0.99572899999999998</c:v>
                </c:pt>
                <c:pt idx="13">
                  <c:v>0.99696600000000002</c:v>
                </c:pt>
                <c:pt idx="14">
                  <c:v>0.997448</c:v>
                </c:pt>
                <c:pt idx="15">
                  <c:v>0.99565499999999996</c:v>
                </c:pt>
                <c:pt idx="16">
                  <c:v>0.99593900000000002</c:v>
                </c:pt>
                <c:pt idx="17">
                  <c:v>0.997641</c:v>
                </c:pt>
                <c:pt idx="18">
                  <c:v>0.99652700000000005</c:v>
                </c:pt>
                <c:pt idx="19">
                  <c:v>0.99560700000000002</c:v>
                </c:pt>
                <c:pt idx="20">
                  <c:v>1.993058</c:v>
                </c:pt>
                <c:pt idx="21">
                  <c:v>1.9987600000000001</c:v>
                </c:pt>
                <c:pt idx="22">
                  <c:v>1.99668</c:v>
                </c:pt>
                <c:pt idx="23">
                  <c:v>1.9958499999999999</c:v>
                </c:pt>
                <c:pt idx="24">
                  <c:v>1.9968399999999999</c:v>
                </c:pt>
                <c:pt idx="25">
                  <c:v>1.9948399999999999</c:v>
                </c:pt>
                <c:pt idx="26">
                  <c:v>1.9940599999999999</c:v>
                </c:pt>
                <c:pt idx="27">
                  <c:v>1.99553</c:v>
                </c:pt>
                <c:pt idx="28">
                  <c:v>1.9943</c:v>
                </c:pt>
                <c:pt idx="29">
                  <c:v>1.9940199999999999</c:v>
                </c:pt>
                <c:pt idx="30">
                  <c:v>3.0482589999999998</c:v>
                </c:pt>
                <c:pt idx="31">
                  <c:v>3.00407</c:v>
                </c:pt>
                <c:pt idx="32">
                  <c:v>3.004</c:v>
                </c:pt>
                <c:pt idx="33">
                  <c:v>2.9977100000000001</c:v>
                </c:pt>
                <c:pt idx="34">
                  <c:v>2.9946000000000002</c:v>
                </c:pt>
                <c:pt idx="35">
                  <c:v>2.9967000000000001</c:v>
                </c:pt>
                <c:pt idx="36">
                  <c:v>2.9961600000000002</c:v>
                </c:pt>
                <c:pt idx="37">
                  <c:v>2.9940699999999998</c:v>
                </c:pt>
                <c:pt idx="38">
                  <c:v>2.99458</c:v>
                </c:pt>
                <c:pt idx="39">
                  <c:v>2.9957400000000001</c:v>
                </c:pt>
                <c:pt idx="40">
                  <c:v>4.0375899999999998</c:v>
                </c:pt>
                <c:pt idx="41">
                  <c:v>4.0333899999999998</c:v>
                </c:pt>
                <c:pt idx="42">
                  <c:v>4.0060200000000004</c:v>
                </c:pt>
                <c:pt idx="43">
                  <c:v>4.0022599999999997</c:v>
                </c:pt>
                <c:pt idx="44">
                  <c:v>4.0020499999999997</c:v>
                </c:pt>
                <c:pt idx="45">
                  <c:v>3.99715</c:v>
                </c:pt>
                <c:pt idx="46">
                  <c:v>3.99539</c:v>
                </c:pt>
                <c:pt idx="47">
                  <c:v>3.9978799999999999</c:v>
                </c:pt>
                <c:pt idx="48">
                  <c:v>3.9961099999999998</c:v>
                </c:pt>
                <c:pt idx="49">
                  <c:v>3.9934599999999998</c:v>
                </c:pt>
                <c:pt idx="50">
                  <c:v>5.0809899999999999</c:v>
                </c:pt>
                <c:pt idx="51">
                  <c:v>5.0726199999999997</c:v>
                </c:pt>
                <c:pt idx="52">
                  <c:v>5.0129999999999999</c:v>
                </c:pt>
                <c:pt idx="53">
                  <c:v>5.0117099999999999</c:v>
                </c:pt>
                <c:pt idx="54">
                  <c:v>5.0018399999999996</c:v>
                </c:pt>
                <c:pt idx="55">
                  <c:v>4.9981200000000001</c:v>
                </c:pt>
                <c:pt idx="56">
                  <c:v>5.0023</c:v>
                </c:pt>
                <c:pt idx="57">
                  <c:v>4.9996799999999997</c:v>
                </c:pt>
                <c:pt idx="58">
                  <c:v>4.99322</c:v>
                </c:pt>
                <c:pt idx="59">
                  <c:v>4.9981400000000002</c:v>
                </c:pt>
                <c:pt idx="60">
                  <c:v>6.0364599999999999</c:v>
                </c:pt>
                <c:pt idx="61">
                  <c:v>6.1038300000000003</c:v>
                </c:pt>
                <c:pt idx="62">
                  <c:v>6.0233299999999996</c:v>
                </c:pt>
                <c:pt idx="63">
                  <c:v>6.0097199999999997</c:v>
                </c:pt>
                <c:pt idx="64">
                  <c:v>6.0070899999999998</c:v>
                </c:pt>
                <c:pt idx="65">
                  <c:v>6.0019799999999996</c:v>
                </c:pt>
                <c:pt idx="66">
                  <c:v>6.0018799999999999</c:v>
                </c:pt>
                <c:pt idx="67">
                  <c:v>6.0023400000000002</c:v>
                </c:pt>
                <c:pt idx="68">
                  <c:v>6.0013500000000004</c:v>
                </c:pt>
                <c:pt idx="69">
                  <c:v>5.9981400000000002</c:v>
                </c:pt>
                <c:pt idx="70">
                  <c:v>7.0342500000000001</c:v>
                </c:pt>
                <c:pt idx="71">
                  <c:v>7.1367599999999998</c:v>
                </c:pt>
                <c:pt idx="72">
                  <c:v>7.02963</c:v>
                </c:pt>
                <c:pt idx="73">
                  <c:v>7.0173800000000002</c:v>
                </c:pt>
                <c:pt idx="74">
                  <c:v>7.00481</c:v>
                </c:pt>
                <c:pt idx="75">
                  <c:v>7.0049799999999998</c:v>
                </c:pt>
                <c:pt idx="76">
                  <c:v>7.0108300000000003</c:v>
                </c:pt>
                <c:pt idx="77">
                  <c:v>7.0029399999999997</c:v>
                </c:pt>
                <c:pt idx="78">
                  <c:v>6.99885</c:v>
                </c:pt>
                <c:pt idx="79">
                  <c:v>7.0021000000000004</c:v>
                </c:pt>
                <c:pt idx="80">
                  <c:v>8.4831400000000006</c:v>
                </c:pt>
                <c:pt idx="81">
                  <c:v>8.1956399999999991</c:v>
                </c:pt>
                <c:pt idx="82">
                  <c:v>8.0372500000000002</c:v>
                </c:pt>
                <c:pt idx="83">
                  <c:v>8.01281</c:v>
                </c:pt>
                <c:pt idx="84">
                  <c:v>8.0186799999999998</c:v>
                </c:pt>
                <c:pt idx="85">
                  <c:v>8.0148899999999994</c:v>
                </c:pt>
                <c:pt idx="86">
                  <c:v>8.0055599999999991</c:v>
                </c:pt>
                <c:pt idx="87">
                  <c:v>8.0035500000000006</c:v>
                </c:pt>
                <c:pt idx="88">
                  <c:v>8.0104399999999991</c:v>
                </c:pt>
                <c:pt idx="89">
                  <c:v>8.0050699999999999</c:v>
                </c:pt>
                <c:pt idx="90">
                  <c:v>9.3227799999999998</c:v>
                </c:pt>
                <c:pt idx="91">
                  <c:v>9.1890400000000003</c:v>
                </c:pt>
                <c:pt idx="92">
                  <c:v>9.0394299999999994</c:v>
                </c:pt>
                <c:pt idx="93">
                  <c:v>9.0316500000000008</c:v>
                </c:pt>
                <c:pt idx="94">
                  <c:v>9.0152099999999997</c:v>
                </c:pt>
                <c:pt idx="95">
                  <c:v>9.0112900000000007</c:v>
                </c:pt>
                <c:pt idx="96">
                  <c:v>9.0148600000000005</c:v>
                </c:pt>
                <c:pt idx="97">
                  <c:v>9.0109300000000001</c:v>
                </c:pt>
                <c:pt idx="98">
                  <c:v>9.0031999999999996</c:v>
                </c:pt>
                <c:pt idx="99">
                  <c:v>9.0117600000000007</c:v>
                </c:pt>
                <c:pt idx="100">
                  <c:v>10.36659</c:v>
                </c:pt>
                <c:pt idx="101">
                  <c:v>10.2791</c:v>
                </c:pt>
                <c:pt idx="102">
                  <c:v>10.053599999999999</c:v>
                </c:pt>
                <c:pt idx="103">
                  <c:v>10.036</c:v>
                </c:pt>
                <c:pt idx="104">
                  <c:v>10.018599999999999</c:v>
                </c:pt>
                <c:pt idx="105">
                  <c:v>10.019</c:v>
                </c:pt>
                <c:pt idx="106">
                  <c:v>10.0182</c:v>
                </c:pt>
                <c:pt idx="107">
                  <c:v>10.011799999999999</c:v>
                </c:pt>
                <c:pt idx="108">
                  <c:v>10.013</c:v>
                </c:pt>
                <c:pt idx="109">
                  <c:v>10.0129</c:v>
                </c:pt>
                <c:pt idx="110">
                  <c:v>11.62007</c:v>
                </c:pt>
                <c:pt idx="111">
                  <c:v>11.199199999999999</c:v>
                </c:pt>
                <c:pt idx="112">
                  <c:v>11.055099999999999</c:v>
                </c:pt>
                <c:pt idx="113">
                  <c:v>11.029199999999999</c:v>
                </c:pt>
                <c:pt idx="114">
                  <c:v>11.0229</c:v>
                </c:pt>
                <c:pt idx="115">
                  <c:v>11.021599999999999</c:v>
                </c:pt>
                <c:pt idx="116">
                  <c:v>11.0205</c:v>
                </c:pt>
                <c:pt idx="117">
                  <c:v>11.016400000000001</c:v>
                </c:pt>
                <c:pt idx="118">
                  <c:v>11.013</c:v>
                </c:pt>
                <c:pt idx="119">
                  <c:v>11.017300000000001</c:v>
                </c:pt>
                <c:pt idx="120">
                  <c:v>12.38888</c:v>
                </c:pt>
                <c:pt idx="121">
                  <c:v>12.1991</c:v>
                </c:pt>
                <c:pt idx="122">
                  <c:v>12.052099999999999</c:v>
                </c:pt>
                <c:pt idx="123">
                  <c:v>12.038399999999999</c:v>
                </c:pt>
                <c:pt idx="124">
                  <c:v>12.027799999999999</c:v>
                </c:pt>
                <c:pt idx="125">
                  <c:v>12.018000000000001</c:v>
                </c:pt>
                <c:pt idx="126">
                  <c:v>12.0273</c:v>
                </c:pt>
                <c:pt idx="127">
                  <c:v>12.020200000000001</c:v>
                </c:pt>
                <c:pt idx="128">
                  <c:v>12.013299999999999</c:v>
                </c:pt>
                <c:pt idx="129">
                  <c:v>12.018000000000001</c:v>
                </c:pt>
                <c:pt idx="130">
                  <c:v>13.436450000000001</c:v>
                </c:pt>
                <c:pt idx="131">
                  <c:v>13.3459</c:v>
                </c:pt>
                <c:pt idx="132">
                  <c:v>13.072800000000001</c:v>
                </c:pt>
                <c:pt idx="133">
                  <c:v>13.0467</c:v>
                </c:pt>
                <c:pt idx="134">
                  <c:v>13.039199999999999</c:v>
                </c:pt>
                <c:pt idx="135">
                  <c:v>13.0229</c:v>
                </c:pt>
                <c:pt idx="136">
                  <c:v>13.0227</c:v>
                </c:pt>
                <c:pt idx="137">
                  <c:v>13.0237</c:v>
                </c:pt>
                <c:pt idx="138">
                  <c:v>13.0198</c:v>
                </c:pt>
                <c:pt idx="139">
                  <c:v>13.0154</c:v>
                </c:pt>
                <c:pt idx="140">
                  <c:v>14.212149999999999</c:v>
                </c:pt>
                <c:pt idx="141">
                  <c:v>14.263500000000001</c:v>
                </c:pt>
                <c:pt idx="142">
                  <c:v>14.0746</c:v>
                </c:pt>
                <c:pt idx="143">
                  <c:v>14.041499999999999</c:v>
                </c:pt>
                <c:pt idx="144">
                  <c:v>14.035500000000001</c:v>
                </c:pt>
                <c:pt idx="145">
                  <c:v>14.042</c:v>
                </c:pt>
                <c:pt idx="146">
                  <c:v>14.029199999999999</c:v>
                </c:pt>
                <c:pt idx="147">
                  <c:v>14.0227</c:v>
                </c:pt>
                <c:pt idx="148">
                  <c:v>14.026999999999999</c:v>
                </c:pt>
                <c:pt idx="149">
                  <c:v>14.0222</c:v>
                </c:pt>
                <c:pt idx="150">
                  <c:v>15.570539999999999</c:v>
                </c:pt>
                <c:pt idx="151">
                  <c:v>15.430099999999999</c:v>
                </c:pt>
                <c:pt idx="152">
                  <c:v>15.0946</c:v>
                </c:pt>
                <c:pt idx="153">
                  <c:v>15.0623</c:v>
                </c:pt>
                <c:pt idx="154">
                  <c:v>15.0524</c:v>
                </c:pt>
                <c:pt idx="155">
                  <c:v>15.0388</c:v>
                </c:pt>
                <c:pt idx="156">
                  <c:v>15.033899999999999</c:v>
                </c:pt>
                <c:pt idx="157">
                  <c:v>15.0281</c:v>
                </c:pt>
                <c:pt idx="158">
                  <c:v>15.029199999999999</c:v>
                </c:pt>
                <c:pt idx="159">
                  <c:v>15.023899999999999</c:v>
                </c:pt>
                <c:pt idx="160">
                  <c:v>16.525269999999999</c:v>
                </c:pt>
                <c:pt idx="161">
                  <c:v>16.4345</c:v>
                </c:pt>
                <c:pt idx="162">
                  <c:v>16.0976</c:v>
                </c:pt>
                <c:pt idx="163">
                  <c:v>16.056100000000001</c:v>
                </c:pt>
                <c:pt idx="164">
                  <c:v>16.049099999999999</c:v>
                </c:pt>
                <c:pt idx="165">
                  <c:v>16.048999999999999</c:v>
                </c:pt>
                <c:pt idx="166">
                  <c:v>16.047699999999999</c:v>
                </c:pt>
                <c:pt idx="167">
                  <c:v>16.0291</c:v>
                </c:pt>
                <c:pt idx="168">
                  <c:v>16.0304</c:v>
                </c:pt>
                <c:pt idx="169">
                  <c:v>16.035799999999998</c:v>
                </c:pt>
                <c:pt idx="170">
                  <c:v>17.73404</c:v>
                </c:pt>
                <c:pt idx="171">
                  <c:v>17.5487</c:v>
                </c:pt>
                <c:pt idx="172">
                  <c:v>17.120999999999999</c:v>
                </c:pt>
                <c:pt idx="173">
                  <c:v>17.083500000000001</c:v>
                </c:pt>
                <c:pt idx="174">
                  <c:v>17.0581</c:v>
                </c:pt>
                <c:pt idx="175">
                  <c:v>17.050799999999999</c:v>
                </c:pt>
                <c:pt idx="176">
                  <c:v>17.040700000000001</c:v>
                </c:pt>
                <c:pt idx="177">
                  <c:v>17.034099999999999</c:v>
                </c:pt>
                <c:pt idx="178">
                  <c:v>17.029599999999999</c:v>
                </c:pt>
                <c:pt idx="179">
                  <c:v>17.038699999999999</c:v>
                </c:pt>
                <c:pt idx="180">
                  <c:v>18.576419999999999</c:v>
                </c:pt>
                <c:pt idx="181">
                  <c:v>18.490100000000002</c:v>
                </c:pt>
                <c:pt idx="182">
                  <c:v>18.139500000000002</c:v>
                </c:pt>
                <c:pt idx="183">
                  <c:v>18.068899999999999</c:v>
                </c:pt>
                <c:pt idx="184">
                  <c:v>18.0594</c:v>
                </c:pt>
                <c:pt idx="185">
                  <c:v>18.058900000000001</c:v>
                </c:pt>
                <c:pt idx="186">
                  <c:v>18.046199999999999</c:v>
                </c:pt>
                <c:pt idx="187">
                  <c:v>18.031500000000001</c:v>
                </c:pt>
                <c:pt idx="188">
                  <c:v>18.0532</c:v>
                </c:pt>
                <c:pt idx="189">
                  <c:v>18.043099999999999</c:v>
                </c:pt>
                <c:pt idx="190">
                  <c:v>19.721109999999999</c:v>
                </c:pt>
                <c:pt idx="191">
                  <c:v>19.5441</c:v>
                </c:pt>
                <c:pt idx="192">
                  <c:v>19.1264</c:v>
                </c:pt>
                <c:pt idx="193">
                  <c:v>19.080500000000001</c:v>
                </c:pt>
                <c:pt idx="194">
                  <c:v>19.087499999999999</c:v>
                </c:pt>
                <c:pt idx="195">
                  <c:v>19.0594</c:v>
                </c:pt>
                <c:pt idx="196">
                  <c:v>19.037400000000002</c:v>
                </c:pt>
                <c:pt idx="197">
                  <c:v>19.042100000000001</c:v>
                </c:pt>
                <c:pt idx="198">
                  <c:v>19.0518</c:v>
                </c:pt>
                <c:pt idx="199">
                  <c:v>19.029399999999999</c:v>
                </c:pt>
                <c:pt idx="200">
                  <c:v>20.69314</c:v>
                </c:pt>
                <c:pt idx="201">
                  <c:v>20.518699999999999</c:v>
                </c:pt>
                <c:pt idx="202">
                  <c:v>20.146100000000001</c:v>
                </c:pt>
                <c:pt idx="203">
                  <c:v>20.101199999999999</c:v>
                </c:pt>
                <c:pt idx="204">
                  <c:v>20.0625</c:v>
                </c:pt>
                <c:pt idx="205">
                  <c:v>20.057400000000001</c:v>
                </c:pt>
                <c:pt idx="206">
                  <c:v>20.051500000000001</c:v>
                </c:pt>
                <c:pt idx="207">
                  <c:v>20.040500000000002</c:v>
                </c:pt>
                <c:pt idx="208">
                  <c:v>20.054099999999998</c:v>
                </c:pt>
                <c:pt idx="209">
                  <c:v>20.036300000000001</c:v>
                </c:pt>
                <c:pt idx="210">
                  <c:v>21.629200000000001</c:v>
                </c:pt>
                <c:pt idx="211">
                  <c:v>21.511600000000001</c:v>
                </c:pt>
                <c:pt idx="212">
                  <c:v>21.1403</c:v>
                </c:pt>
                <c:pt idx="213">
                  <c:v>21.098700000000001</c:v>
                </c:pt>
                <c:pt idx="214">
                  <c:v>21.069800000000001</c:v>
                </c:pt>
                <c:pt idx="215">
                  <c:v>21.080500000000001</c:v>
                </c:pt>
                <c:pt idx="216">
                  <c:v>21.056899999999999</c:v>
                </c:pt>
                <c:pt idx="217">
                  <c:v>21.059699999999999</c:v>
                </c:pt>
                <c:pt idx="218">
                  <c:v>21.071100000000001</c:v>
                </c:pt>
                <c:pt idx="219">
                  <c:v>21.0517</c:v>
                </c:pt>
                <c:pt idx="220">
                  <c:v>22.838080000000001</c:v>
                </c:pt>
                <c:pt idx="221">
                  <c:v>22.506900000000002</c:v>
                </c:pt>
                <c:pt idx="222">
                  <c:v>22.1418</c:v>
                </c:pt>
                <c:pt idx="223">
                  <c:v>22.117699999999999</c:v>
                </c:pt>
                <c:pt idx="224">
                  <c:v>22.0991</c:v>
                </c:pt>
                <c:pt idx="225">
                  <c:v>22.070399999999999</c:v>
                </c:pt>
                <c:pt idx="226">
                  <c:v>22.055900000000001</c:v>
                </c:pt>
                <c:pt idx="227">
                  <c:v>22.040900000000001</c:v>
                </c:pt>
                <c:pt idx="228">
                  <c:v>22.054099999999998</c:v>
                </c:pt>
                <c:pt idx="229">
                  <c:v>22.058900000000001</c:v>
                </c:pt>
                <c:pt idx="230">
                  <c:v>23.664239999999999</c:v>
                </c:pt>
                <c:pt idx="231">
                  <c:v>23.534500000000001</c:v>
                </c:pt>
                <c:pt idx="232">
                  <c:v>23.172499999999999</c:v>
                </c:pt>
                <c:pt idx="233">
                  <c:v>23.0991</c:v>
                </c:pt>
                <c:pt idx="234">
                  <c:v>23.1143</c:v>
                </c:pt>
                <c:pt idx="235">
                  <c:v>23.088200000000001</c:v>
                </c:pt>
                <c:pt idx="236">
                  <c:v>23.0761</c:v>
                </c:pt>
                <c:pt idx="237">
                  <c:v>23.051600000000001</c:v>
                </c:pt>
                <c:pt idx="238">
                  <c:v>23.081800000000001</c:v>
                </c:pt>
                <c:pt idx="239">
                  <c:v>23.076499999999999</c:v>
                </c:pt>
                <c:pt idx="240">
                  <c:v>24.751259999999998</c:v>
                </c:pt>
                <c:pt idx="241">
                  <c:v>24.482199999999999</c:v>
                </c:pt>
                <c:pt idx="242">
                  <c:v>24.184200000000001</c:v>
                </c:pt>
                <c:pt idx="243">
                  <c:v>24.109300000000001</c:v>
                </c:pt>
                <c:pt idx="244">
                  <c:v>24.0366</c:v>
                </c:pt>
                <c:pt idx="245">
                  <c:v>24.120100000000001</c:v>
                </c:pt>
                <c:pt idx="246">
                  <c:v>24.0532</c:v>
                </c:pt>
                <c:pt idx="247">
                  <c:v>24.048400000000001</c:v>
                </c:pt>
                <c:pt idx="248">
                  <c:v>24.072199999999999</c:v>
                </c:pt>
                <c:pt idx="249">
                  <c:v>24.056100000000001</c:v>
                </c:pt>
                <c:pt idx="250">
                  <c:v>25.736699999999999</c:v>
                </c:pt>
                <c:pt idx="251">
                  <c:v>25.662199999999999</c:v>
                </c:pt>
                <c:pt idx="252">
                  <c:v>25.187999999999999</c:v>
                </c:pt>
                <c:pt idx="253">
                  <c:v>25.071400000000001</c:v>
                </c:pt>
                <c:pt idx="254">
                  <c:v>25.059799999999999</c:v>
                </c:pt>
                <c:pt idx="255">
                  <c:v>25.075199999999999</c:v>
                </c:pt>
                <c:pt idx="256">
                  <c:v>25.050699999999999</c:v>
                </c:pt>
                <c:pt idx="257">
                  <c:v>25.0778</c:v>
                </c:pt>
                <c:pt idx="258">
                  <c:v>25.063600000000001</c:v>
                </c:pt>
                <c:pt idx="259">
                  <c:v>25.0794</c:v>
                </c:pt>
                <c:pt idx="260">
                  <c:v>26.6342</c:v>
                </c:pt>
                <c:pt idx="261">
                  <c:v>26.768999999999998</c:v>
                </c:pt>
                <c:pt idx="262">
                  <c:v>26.147300000000001</c:v>
                </c:pt>
                <c:pt idx="263">
                  <c:v>26.109400000000001</c:v>
                </c:pt>
                <c:pt idx="264">
                  <c:v>26.081800000000001</c:v>
                </c:pt>
                <c:pt idx="265">
                  <c:v>26.0777</c:v>
                </c:pt>
                <c:pt idx="266">
                  <c:v>26.082899999999999</c:v>
                </c:pt>
                <c:pt idx="267">
                  <c:v>26.070799999999998</c:v>
                </c:pt>
                <c:pt idx="268">
                  <c:v>26.060600000000001</c:v>
                </c:pt>
                <c:pt idx="269">
                  <c:v>26.0611</c:v>
                </c:pt>
                <c:pt idx="270">
                  <c:v>27.8812</c:v>
                </c:pt>
                <c:pt idx="271">
                  <c:v>27.729399999999998</c:v>
                </c:pt>
                <c:pt idx="272">
                  <c:v>27.141300000000001</c:v>
                </c:pt>
                <c:pt idx="273">
                  <c:v>27.101299999999998</c:v>
                </c:pt>
                <c:pt idx="274">
                  <c:v>27.089200000000002</c:v>
                </c:pt>
                <c:pt idx="275">
                  <c:v>27.069400000000002</c:v>
                </c:pt>
                <c:pt idx="276">
                  <c:v>27.019500000000001</c:v>
                </c:pt>
                <c:pt idx="277">
                  <c:v>27.093299999999999</c:v>
                </c:pt>
                <c:pt idx="278">
                  <c:v>27.087800000000001</c:v>
                </c:pt>
                <c:pt idx="279">
                  <c:v>27.067399999999999</c:v>
                </c:pt>
                <c:pt idx="280">
                  <c:v>28.817</c:v>
                </c:pt>
                <c:pt idx="281">
                  <c:v>28.714600000000001</c:v>
                </c:pt>
                <c:pt idx="282">
                  <c:v>28.1404</c:v>
                </c:pt>
                <c:pt idx="283">
                  <c:v>28.1447</c:v>
                </c:pt>
                <c:pt idx="284">
                  <c:v>28.0794</c:v>
                </c:pt>
                <c:pt idx="285">
                  <c:v>28.106300000000001</c:v>
                </c:pt>
                <c:pt idx="286">
                  <c:v>28.079799999999999</c:v>
                </c:pt>
                <c:pt idx="287">
                  <c:v>28.017900000000001</c:v>
                </c:pt>
                <c:pt idx="288">
                  <c:v>28.070699999999999</c:v>
                </c:pt>
                <c:pt idx="289">
                  <c:v>28.158999999999999</c:v>
                </c:pt>
                <c:pt idx="290">
                  <c:v>29.564399999999999</c:v>
                </c:pt>
                <c:pt idx="291">
                  <c:v>29.4771</c:v>
                </c:pt>
                <c:pt idx="292">
                  <c:v>29.1858</c:v>
                </c:pt>
                <c:pt idx="293">
                  <c:v>29.132300000000001</c:v>
                </c:pt>
                <c:pt idx="294">
                  <c:v>29.0824</c:v>
                </c:pt>
                <c:pt idx="295">
                  <c:v>29.1982</c:v>
                </c:pt>
                <c:pt idx="296">
                  <c:v>29.095600000000001</c:v>
                </c:pt>
                <c:pt idx="297">
                  <c:v>29.0732</c:v>
                </c:pt>
                <c:pt idx="298">
                  <c:v>28.988299999999999</c:v>
                </c:pt>
                <c:pt idx="299">
                  <c:v>29.130400000000002</c:v>
                </c:pt>
                <c:pt idx="300">
                  <c:v>30.738900000000001</c:v>
                </c:pt>
                <c:pt idx="301">
                  <c:v>30.677600000000002</c:v>
                </c:pt>
                <c:pt idx="302">
                  <c:v>30.0947</c:v>
                </c:pt>
                <c:pt idx="303">
                  <c:v>30.038900000000002</c:v>
                </c:pt>
                <c:pt idx="304">
                  <c:v>30.108499999999999</c:v>
                </c:pt>
                <c:pt idx="305">
                  <c:v>30.087</c:v>
                </c:pt>
                <c:pt idx="306">
                  <c:v>30.039200000000001</c:v>
                </c:pt>
                <c:pt idx="307">
                  <c:v>30.138400000000001</c:v>
                </c:pt>
                <c:pt idx="308">
                  <c:v>30.074300000000001</c:v>
                </c:pt>
                <c:pt idx="309">
                  <c:v>30.0989</c:v>
                </c:pt>
              </c:numCache>
            </c:numRef>
          </c:yVal>
          <c:smooth val="0"/>
          <c:extLst>
            <c:ext xmlns:c16="http://schemas.microsoft.com/office/drawing/2014/chart" uri="{C3380CC4-5D6E-409C-BE32-E72D297353CC}">
              <c16:uniqueId val="{00000000-0924-403E-B706-7493F29E3A24}"/>
            </c:ext>
          </c:extLst>
        </c:ser>
        <c:dLbls>
          <c:showLegendKey val="0"/>
          <c:showVal val="0"/>
          <c:showCatName val="0"/>
          <c:showSerName val="0"/>
          <c:showPercent val="0"/>
          <c:showBubbleSize val="0"/>
        </c:dLbls>
        <c:axId val="788993384"/>
        <c:axId val="789001584"/>
      </c:scatterChart>
      <c:valAx>
        <c:axId val="788993384"/>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ltLang="zh-CN">
                    <a:solidFill>
                      <a:sysClr val="windowText" lastClr="000000"/>
                    </a:solidFill>
                  </a:rPr>
                  <a:t>Test</a:t>
                </a:r>
                <a:r>
                  <a:rPr lang="en-US" altLang="zh-CN" baseline="0">
                    <a:solidFill>
                      <a:sysClr val="windowText" lastClr="000000"/>
                    </a:solidFill>
                  </a:rPr>
                  <a:t> time (s)</a:t>
                </a:r>
                <a:endParaRPr lang="en-US">
                  <a:solidFill>
                    <a:sysClr val="windowText" lastClr="000000"/>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89001584"/>
        <c:crosses val="autoZero"/>
        <c:crossBetween val="midCat"/>
      </c:valAx>
      <c:valAx>
        <c:axId val="789001584"/>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ltLang="zh-CN">
                    <a:solidFill>
                      <a:sysClr val="windowText" lastClr="000000"/>
                    </a:solidFill>
                  </a:rPr>
                  <a:t>Shear Strain (%)</a:t>
                </a:r>
                <a:endParaRPr lang="en-US">
                  <a:solidFill>
                    <a:sysClr val="windowText" lastClr="000000"/>
                  </a:solidFill>
                </a:endParaRPr>
              </a:p>
            </c:rich>
          </c:tx>
          <c:layout>
            <c:manualLayout>
              <c:xMode val="edge"/>
              <c:yMode val="edge"/>
              <c:x val="2.5000000000000001E-2"/>
              <c:y val="0.285686789151356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8899338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741012543404"/>
          <c:y val="5.6030183727034097E-2"/>
          <c:w val="0.83866186344270699"/>
          <c:h val="0.82950510463758598"/>
        </c:manualLayout>
      </c:layout>
      <c:scatterChart>
        <c:scatterStyle val="lineMarker"/>
        <c:varyColors val="0"/>
        <c:ser>
          <c:idx val="0"/>
          <c:order val="0"/>
          <c:spPr>
            <a:ln w="19050">
              <a:solidFill>
                <a:schemeClr val="tx1"/>
              </a:solidFill>
            </a:ln>
          </c:spPr>
          <c:marker>
            <c:symbol val="circle"/>
            <c:size val="4"/>
            <c:spPr>
              <a:noFill/>
              <a:ln>
                <a:solidFill>
                  <a:srgbClr val="C00000"/>
                </a:solidFill>
              </a:ln>
            </c:spPr>
          </c:marker>
          <c:xVal>
            <c:numRef>
              <c:f>FractureIndexAnalysis!$D$5:$D$311</c:f>
              <c:numCache>
                <c:formatCode>General</c:formatCode>
                <c:ptCount val="307"/>
                <c:pt idx="0" formatCode="0.00E+00">
                  <c:v>1.79948251515194E-2</c:v>
                </c:pt>
                <c:pt idx="1">
                  <c:v>2.183840032094686E-2</c:v>
                </c:pt>
                <c:pt idx="2">
                  <c:v>1.5383117629090837E-2</c:v>
                </c:pt>
                <c:pt idx="3">
                  <c:v>1.6768740514192526E-2</c:v>
                </c:pt>
                <c:pt idx="4">
                  <c:v>1.8620349772840772E-2</c:v>
                </c:pt>
                <c:pt idx="5">
                  <c:v>2.025132083198411E-2</c:v>
                </c:pt>
                <c:pt idx="6">
                  <c:v>2.1191262319214754E-2</c:v>
                </c:pt>
                <c:pt idx="7">
                  <c:v>2.1276486224997004E-2</c:v>
                </c:pt>
                <c:pt idx="8">
                  <c:v>2.1542297545858791E-2</c:v>
                </c:pt>
                <c:pt idx="9">
                  <c:v>0.24324810981385481</c:v>
                </c:pt>
                <c:pt idx="10">
                  <c:v>0.2543621987899618</c:v>
                </c:pt>
                <c:pt idx="11">
                  <c:v>0.27875654678552841</c:v>
                </c:pt>
                <c:pt idx="12">
                  <c:v>0.29613165316077206</c:v>
                </c:pt>
                <c:pt idx="13">
                  <c:v>0.31042825979853195</c:v>
                </c:pt>
                <c:pt idx="14">
                  <c:v>0.32081087909217798</c:v>
                </c:pt>
                <c:pt idx="15">
                  <c:v>0.32996872453463366</c:v>
                </c:pt>
                <c:pt idx="16">
                  <c:v>0.33875316937372668</c:v>
                </c:pt>
                <c:pt idx="17">
                  <c:v>0.34566675696343818</c:v>
                </c:pt>
                <c:pt idx="18">
                  <c:v>0.35209792696478415</c:v>
                </c:pt>
                <c:pt idx="19">
                  <c:v>0.37796235685258006</c:v>
                </c:pt>
                <c:pt idx="20">
                  <c:v>0.5005526079343765</c:v>
                </c:pt>
                <c:pt idx="21">
                  <c:v>0.5365019105863138</c:v>
                </c:pt>
                <c:pt idx="22">
                  <c:v>0.56588330550651245</c:v>
                </c:pt>
                <c:pt idx="23">
                  <c:v>0.59260040583233398</c:v>
                </c:pt>
                <c:pt idx="24">
                  <c:v>0.61799358318370157</c:v>
                </c:pt>
                <c:pt idx="25">
                  <c:v>0.63999273430234771</c:v>
                </c:pt>
                <c:pt idx="26">
                  <c:v>0.66069320744650151</c:v>
                </c:pt>
                <c:pt idx="27">
                  <c:v>0.680287461521206</c:v>
                </c:pt>
                <c:pt idx="28">
                  <c:v>0.69735300404710765</c:v>
                </c:pt>
                <c:pt idx="29">
                  <c:v>0.38350016792876351</c:v>
                </c:pt>
                <c:pt idx="30">
                  <c:v>0.79720527554668585</c:v>
                </c:pt>
                <c:pt idx="31">
                  <c:v>0.83543566541497594</c:v>
                </c:pt>
                <c:pt idx="32">
                  <c:v>0.86542282751383937</c:v>
                </c:pt>
                <c:pt idx="33">
                  <c:v>0.88788048803218134</c:v>
                </c:pt>
                <c:pt idx="34">
                  <c:v>0.90615326899142801</c:v>
                </c:pt>
                <c:pt idx="35">
                  <c:v>0.92095930463739428</c:v>
                </c:pt>
                <c:pt idx="36">
                  <c:v>0.93472475510214093</c:v>
                </c:pt>
                <c:pt idx="37">
                  <c:v>0.94784088644388831</c:v>
                </c:pt>
                <c:pt idx="38">
                  <c:v>0.96022341396376021</c:v>
                </c:pt>
                <c:pt idx="39">
                  <c:v>0.92452593589539989</c:v>
                </c:pt>
                <c:pt idx="40">
                  <c:v>1.001396415287664</c:v>
                </c:pt>
                <c:pt idx="41">
                  <c:v>1.0382020009986066</c:v>
                </c:pt>
                <c:pt idx="42">
                  <c:v>1.0586901004138669</c:v>
                </c:pt>
                <c:pt idx="43">
                  <c:v>1.0751074208281528</c:v>
                </c:pt>
                <c:pt idx="44">
                  <c:v>1.0888065412657455</c:v>
                </c:pt>
                <c:pt idx="45">
                  <c:v>1.0996361352418136</c:v>
                </c:pt>
                <c:pt idx="46">
                  <c:v>1.1088336219463288</c:v>
                </c:pt>
                <c:pt idx="47">
                  <c:v>1.1171847352304196</c:v>
                </c:pt>
                <c:pt idx="48">
                  <c:v>1.1242870461179528</c:v>
                </c:pt>
                <c:pt idx="49">
                  <c:v>1.0849215595851773</c:v>
                </c:pt>
                <c:pt idx="50">
                  <c:v>1.1562783456269714</c:v>
                </c:pt>
                <c:pt idx="51">
                  <c:v>1.177762186807628</c:v>
                </c:pt>
                <c:pt idx="52">
                  <c:v>1.1932008941238887</c:v>
                </c:pt>
                <c:pt idx="53">
                  <c:v>1.2053135896160523</c:v>
                </c:pt>
                <c:pt idx="54">
                  <c:v>1.2150723628755582</c:v>
                </c:pt>
                <c:pt idx="55">
                  <c:v>1.2227886766240399</c:v>
                </c:pt>
                <c:pt idx="56">
                  <c:v>1.2295913777086858</c:v>
                </c:pt>
                <c:pt idx="57">
                  <c:v>1.2359112824645173</c:v>
                </c:pt>
                <c:pt idx="58">
                  <c:v>1.2413140283776807</c:v>
                </c:pt>
                <c:pt idx="59">
                  <c:v>1.1971939202183872</c:v>
                </c:pt>
                <c:pt idx="60">
                  <c:v>1.26615995760327</c:v>
                </c:pt>
                <c:pt idx="61">
                  <c:v>1.2844459037072595</c:v>
                </c:pt>
                <c:pt idx="62">
                  <c:v>1.2984138513147729</c:v>
                </c:pt>
                <c:pt idx="63">
                  <c:v>1.3085587278918682</c:v>
                </c:pt>
                <c:pt idx="64">
                  <c:v>1.3174216634678939</c:v>
                </c:pt>
                <c:pt idx="65">
                  <c:v>1.323345730953938</c:v>
                </c:pt>
                <c:pt idx="66">
                  <c:v>1.331089312098432</c:v>
                </c:pt>
                <c:pt idx="67">
                  <c:v>1.3370733674890509</c:v>
                </c:pt>
                <c:pt idx="68">
                  <c:v>1.3422787781422825</c:v>
                </c:pt>
                <c:pt idx="69">
                  <c:v>1.3029274626414864</c:v>
                </c:pt>
                <c:pt idx="70">
                  <c:v>1.3707152506932636</c:v>
                </c:pt>
                <c:pt idx="71">
                  <c:v>1.3871008743088313</c:v>
                </c:pt>
                <c:pt idx="72">
                  <c:v>1.3986031237579439</c:v>
                </c:pt>
                <c:pt idx="73">
                  <c:v>1.4089268511188013</c:v>
                </c:pt>
                <c:pt idx="74">
                  <c:v>1.4169741624053187</c:v>
                </c:pt>
                <c:pt idx="75">
                  <c:v>1.4248341556499411</c:v>
                </c:pt>
                <c:pt idx="76">
                  <c:v>1.4294412786729942</c:v>
                </c:pt>
                <c:pt idx="77">
                  <c:v>1.4372277031085776</c:v>
                </c:pt>
                <c:pt idx="78">
                  <c:v>1.4438266747868314</c:v>
                </c:pt>
                <c:pt idx="79">
                  <c:v>1.3773993594916449</c:v>
                </c:pt>
                <c:pt idx="80">
                  <c:v>1.4618810440499956</c:v>
                </c:pt>
                <c:pt idx="81">
                  <c:v>1.4800835386417472</c:v>
                </c:pt>
                <c:pt idx="82">
                  <c:v>1.4957701850092704</c:v>
                </c:pt>
                <c:pt idx="83">
                  <c:v>1.5048880473098523</c:v>
                </c:pt>
                <c:pt idx="84">
                  <c:v>1.5146269909575678</c:v>
                </c:pt>
                <c:pt idx="85">
                  <c:v>1.5221606125496763</c:v>
                </c:pt>
                <c:pt idx="86">
                  <c:v>1.5263936666174551</c:v>
                </c:pt>
                <c:pt idx="87">
                  <c:v>1.534569454201427</c:v>
                </c:pt>
                <c:pt idx="88">
                  <c:v>1.5395689415999172</c:v>
                </c:pt>
                <c:pt idx="89">
                  <c:v>1.4793140454779588</c:v>
                </c:pt>
                <c:pt idx="90">
                  <c:v>1.5559639954384776</c:v>
                </c:pt>
                <c:pt idx="91">
                  <c:v>1.5720260665060022</c:v>
                </c:pt>
                <c:pt idx="92">
                  <c:v>1.5897021044263089</c:v>
                </c:pt>
                <c:pt idx="93">
                  <c:v>1.6001572577676106</c:v>
                </c:pt>
                <c:pt idx="94">
                  <c:v>1.6092669848377765</c:v>
                </c:pt>
                <c:pt idx="95">
                  <c:v>1.6162558127901101</c:v>
                </c:pt>
                <c:pt idx="96">
                  <c:v>1.6240035328119271</c:v>
                </c:pt>
                <c:pt idx="97">
                  <c:v>1.6311636731934436</c:v>
                </c:pt>
                <c:pt idx="98">
                  <c:v>1.6372194070427262</c:v>
                </c:pt>
                <c:pt idx="99">
                  <c:v>1.582060009945744</c:v>
                </c:pt>
                <c:pt idx="100">
                  <c:v>1.6532067055826967</c:v>
                </c:pt>
                <c:pt idx="101">
                  <c:v>1.6705063181914976</c:v>
                </c:pt>
                <c:pt idx="102">
                  <c:v>1.6822513863943263</c:v>
                </c:pt>
                <c:pt idx="103">
                  <c:v>1.6924616592395183</c:v>
                </c:pt>
                <c:pt idx="104">
                  <c:v>1.7007454567386602</c:v>
                </c:pt>
                <c:pt idx="105">
                  <c:v>1.7078808302874697</c:v>
                </c:pt>
                <c:pt idx="106">
                  <c:v>1.715602783608277</c:v>
                </c:pt>
                <c:pt idx="107">
                  <c:v>1.7218484435324273</c:v>
                </c:pt>
                <c:pt idx="108">
                  <c:v>1.7282588131491288</c:v>
                </c:pt>
                <c:pt idx="109">
                  <c:v>1.6552597509018812</c:v>
                </c:pt>
                <c:pt idx="110">
                  <c:v>1.7258691539764133</c:v>
                </c:pt>
                <c:pt idx="111">
                  <c:v>1.7545126295892368</c:v>
                </c:pt>
                <c:pt idx="112">
                  <c:v>1.7675148800308085</c:v>
                </c:pt>
                <c:pt idx="113">
                  <c:v>1.7781044491274511</c:v>
                </c:pt>
                <c:pt idx="114">
                  <c:v>1.7868296049655248</c:v>
                </c:pt>
                <c:pt idx="115">
                  <c:v>1.7953970796974978</c:v>
                </c:pt>
                <c:pt idx="116">
                  <c:v>1.8032580256358357</c:v>
                </c:pt>
                <c:pt idx="117">
                  <c:v>1.8103050546373995</c:v>
                </c:pt>
                <c:pt idx="118">
                  <c:v>1.8165299684219143</c:v>
                </c:pt>
                <c:pt idx="119">
                  <c:v>1.733509844710424</c:v>
                </c:pt>
                <c:pt idx="120">
                  <c:v>1.8157162435849505</c:v>
                </c:pt>
                <c:pt idx="121">
                  <c:v>1.8399578300809365</c:v>
                </c:pt>
                <c:pt idx="122">
                  <c:v>1.8531729138267332</c:v>
                </c:pt>
                <c:pt idx="123">
                  <c:v>1.8632464135450943</c:v>
                </c:pt>
                <c:pt idx="124">
                  <c:v>1.8710789855451484</c:v>
                </c:pt>
                <c:pt idx="125">
                  <c:v>1.8785932327064176</c:v>
                </c:pt>
                <c:pt idx="126">
                  <c:v>1.8868395986646846</c:v>
                </c:pt>
                <c:pt idx="127">
                  <c:v>1.8949625753545827</c:v>
                </c:pt>
                <c:pt idx="128">
                  <c:v>1.9020295662834572</c:v>
                </c:pt>
                <c:pt idx="129">
                  <c:v>1.8414478742545932</c:v>
                </c:pt>
                <c:pt idx="130">
                  <c:v>1.9096832091508538</c:v>
                </c:pt>
                <c:pt idx="131">
                  <c:v>1.9283072518539441</c:v>
                </c:pt>
                <c:pt idx="132">
                  <c:v>1.9400663615604063</c:v>
                </c:pt>
                <c:pt idx="133">
                  <c:v>1.9499967559704272</c:v>
                </c:pt>
                <c:pt idx="134">
                  <c:v>1.9588291837970044</c:v>
                </c:pt>
                <c:pt idx="135">
                  <c:v>1.966649444367512</c:v>
                </c:pt>
                <c:pt idx="136">
                  <c:v>1.9737554174977023</c:v>
                </c:pt>
                <c:pt idx="137">
                  <c:v>1.9806830678592191</c:v>
                </c:pt>
                <c:pt idx="138">
                  <c:v>1.9872945431044529</c:v>
                </c:pt>
                <c:pt idx="139">
                  <c:v>1.9219887738548991</c:v>
                </c:pt>
                <c:pt idx="140">
                  <c:v>1.9864750293306632</c:v>
                </c:pt>
                <c:pt idx="141">
                  <c:v>2.0109416619473617</c:v>
                </c:pt>
                <c:pt idx="142">
                  <c:v>2.0217740039353886</c:v>
                </c:pt>
                <c:pt idx="143">
                  <c:v>2.0282991213281942</c:v>
                </c:pt>
                <c:pt idx="144">
                  <c:v>2.0381487049728211</c:v>
                </c:pt>
                <c:pt idx="145">
                  <c:v>2.0471961433325636</c:v>
                </c:pt>
                <c:pt idx="146">
                  <c:v>2.0544052019408894</c:v>
                </c:pt>
                <c:pt idx="147">
                  <c:v>2.0614157741283141</c:v>
                </c:pt>
                <c:pt idx="148">
                  <c:v>2.0675050483401107</c:v>
                </c:pt>
                <c:pt idx="149">
                  <c:v>1.9956754065416131</c:v>
                </c:pt>
                <c:pt idx="150">
                  <c:v>2.0677468953479403</c:v>
                </c:pt>
                <c:pt idx="151">
                  <c:v>2.0843767409817682</c:v>
                </c:pt>
                <c:pt idx="152">
                  <c:v>2.09584731708429</c:v>
                </c:pt>
                <c:pt idx="153">
                  <c:v>2.1026796193005968</c:v>
                </c:pt>
                <c:pt idx="154">
                  <c:v>2.1101774276429182</c:v>
                </c:pt>
                <c:pt idx="155">
                  <c:v>2.1172993870722996</c:v>
                </c:pt>
                <c:pt idx="156">
                  <c:v>2.1246457468794477</c:v>
                </c:pt>
                <c:pt idx="157">
                  <c:v>2.1273779051822697</c:v>
                </c:pt>
                <c:pt idx="158">
                  <c:v>2.1348899018656216</c:v>
                </c:pt>
                <c:pt idx="159">
                  <c:v>2.0568708545075784</c:v>
                </c:pt>
                <c:pt idx="160">
                  <c:v>2.1331328691503422</c:v>
                </c:pt>
                <c:pt idx="161">
                  <c:v>2.1510730881939999</c:v>
                </c:pt>
                <c:pt idx="162">
                  <c:v>2.1619339556599906</c:v>
                </c:pt>
                <c:pt idx="163">
                  <c:v>2.1705284339109641</c:v>
                </c:pt>
                <c:pt idx="164">
                  <c:v>2.1784017935680779</c:v>
                </c:pt>
                <c:pt idx="165">
                  <c:v>2.1835317135027639</c:v>
                </c:pt>
                <c:pt idx="166">
                  <c:v>2.1895567508150191</c:v>
                </c:pt>
                <c:pt idx="167">
                  <c:v>2.1951226953100775</c:v>
                </c:pt>
                <c:pt idx="168">
                  <c:v>2.201053798048533</c:v>
                </c:pt>
                <c:pt idx="169">
                  <c:v>2.1328024049901702</c:v>
                </c:pt>
                <c:pt idx="170">
                  <c:v>2.1938790284916654</c:v>
                </c:pt>
                <c:pt idx="171">
                  <c:v>2.2133947919557948</c:v>
                </c:pt>
                <c:pt idx="172">
                  <c:v>2.2232200753208282</c:v>
                </c:pt>
                <c:pt idx="173">
                  <c:v>2.23202806770353</c:v>
                </c:pt>
                <c:pt idx="174">
                  <c:v>2.2386695241666099</c:v>
                </c:pt>
                <c:pt idx="175">
                  <c:v>2.2457178234029058</c:v>
                </c:pt>
                <c:pt idx="176">
                  <c:v>2.2519205234599484</c:v>
                </c:pt>
                <c:pt idx="177">
                  <c:v>2.2580110894617418</c:v>
                </c:pt>
                <c:pt idx="178">
                  <c:v>2.2627757997364286</c:v>
                </c:pt>
                <c:pt idx="179">
                  <c:v>2.1685674596094717</c:v>
                </c:pt>
                <c:pt idx="180">
                  <c:v>2.2600022644578832</c:v>
                </c:pt>
                <c:pt idx="181">
                  <c:v>2.2812034117912363</c:v>
                </c:pt>
                <c:pt idx="182">
                  <c:v>2.2900097302614428</c:v>
                </c:pt>
                <c:pt idx="183">
                  <c:v>2.2964487046934448</c:v>
                </c:pt>
                <c:pt idx="184">
                  <c:v>2.2969102669936592</c:v>
                </c:pt>
                <c:pt idx="185">
                  <c:v>2.2992845733114873</c:v>
                </c:pt>
                <c:pt idx="186">
                  <c:v>2.308504289334806</c:v>
                </c:pt>
                <c:pt idx="187">
                  <c:v>2.3125155495790013</c:v>
                </c:pt>
                <c:pt idx="188">
                  <c:v>2.3120701426613088</c:v>
                </c:pt>
                <c:pt idx="189">
                  <c:v>2.2324931249106701</c:v>
                </c:pt>
                <c:pt idx="190">
                  <c:v>2.3201841904237952</c:v>
                </c:pt>
                <c:pt idx="191">
                  <c:v>2.3347426246665801</c:v>
                </c:pt>
                <c:pt idx="192">
                  <c:v>2.3429569899374143</c:v>
                </c:pt>
                <c:pt idx="193">
                  <c:v>2.3441695234014457</c:v>
                </c:pt>
                <c:pt idx="194">
                  <c:v>2.3521276377783447</c:v>
                </c:pt>
                <c:pt idx="195">
                  <c:v>2.3589221503746609</c:v>
                </c:pt>
                <c:pt idx="196">
                  <c:v>2.364990061984841</c:v>
                </c:pt>
                <c:pt idx="197">
                  <c:v>2.3700417504384994</c:v>
                </c:pt>
                <c:pt idx="198">
                  <c:v>2.3716787104927239</c:v>
                </c:pt>
                <c:pt idx="199">
                  <c:v>2.2877400649187831</c:v>
                </c:pt>
                <c:pt idx="200">
                  <c:v>2.3741349263809322</c:v>
                </c:pt>
                <c:pt idx="201">
                  <c:v>2.3918274551626713</c:v>
                </c:pt>
                <c:pt idx="202">
                  <c:v>2.399206110174803</c:v>
                </c:pt>
                <c:pt idx="203">
                  <c:v>2.4057953730242492</c:v>
                </c:pt>
                <c:pt idx="204">
                  <c:v>2.4114005664846125</c:v>
                </c:pt>
                <c:pt idx="205">
                  <c:v>2.4175057361933963</c:v>
                </c:pt>
                <c:pt idx="206">
                  <c:v>2.4230813046690525</c:v>
                </c:pt>
                <c:pt idx="207">
                  <c:v>2.4283876986590087</c:v>
                </c:pt>
                <c:pt idx="208">
                  <c:v>2.4342197456664243</c:v>
                </c:pt>
                <c:pt idx="209">
                  <c:v>2.3716453492401568</c:v>
                </c:pt>
                <c:pt idx="210">
                  <c:v>2.4101829488053275</c:v>
                </c:pt>
                <c:pt idx="211">
                  <c:v>2.4354923760821139</c:v>
                </c:pt>
                <c:pt idx="212">
                  <c:v>2.4472614325692614</c:v>
                </c:pt>
                <c:pt idx="213">
                  <c:v>2.4552578865144934</c:v>
                </c:pt>
                <c:pt idx="214">
                  <c:v>2.4625262443710874</c:v>
                </c:pt>
                <c:pt idx="215">
                  <c:v>2.4708780915772182</c:v>
                </c:pt>
                <c:pt idx="216">
                  <c:v>2.4769764907316976</c:v>
                </c:pt>
                <c:pt idx="217">
                  <c:v>2.4819084913543064</c:v>
                </c:pt>
                <c:pt idx="218">
                  <c:v>2.4886924328487061</c:v>
                </c:pt>
                <c:pt idx="219">
                  <c:v>2.4429395871192745</c:v>
                </c:pt>
                <c:pt idx="220">
                  <c:v>2.4611021221699345</c:v>
                </c:pt>
                <c:pt idx="221">
                  <c:v>2.4862608209610597</c:v>
                </c:pt>
                <c:pt idx="222">
                  <c:v>2.5027355419814259</c:v>
                </c:pt>
                <c:pt idx="223">
                  <c:v>2.5125088834672624</c:v>
                </c:pt>
                <c:pt idx="224">
                  <c:v>2.5211353244820263</c:v>
                </c:pt>
                <c:pt idx="225">
                  <c:v>2.5285128428578449</c:v>
                </c:pt>
                <c:pt idx="226">
                  <c:v>2.5357291804278876</c:v>
                </c:pt>
                <c:pt idx="227">
                  <c:v>2.5409996071156571</c:v>
                </c:pt>
                <c:pt idx="228">
                  <c:v>2.5481232765347013</c:v>
                </c:pt>
                <c:pt idx="229">
                  <c:v>2.492793235918759</c:v>
                </c:pt>
                <c:pt idx="230">
                  <c:v>2.5189826492955794</c:v>
                </c:pt>
                <c:pt idx="231">
                  <c:v>2.544181553451339</c:v>
                </c:pt>
                <c:pt idx="232">
                  <c:v>2.5578584143420899</c:v>
                </c:pt>
                <c:pt idx="233">
                  <c:v>2.5668710608722369</c:v>
                </c:pt>
                <c:pt idx="234">
                  <c:v>2.5727968853987253</c:v>
                </c:pt>
                <c:pt idx="235">
                  <c:v>2.578880545526522</c:v>
                </c:pt>
                <c:pt idx="236">
                  <c:v>2.5852701951368315</c:v>
                </c:pt>
                <c:pt idx="237">
                  <c:v>2.5927170346466397</c:v>
                </c:pt>
                <c:pt idx="238">
                  <c:v>2.5989129178807486</c:v>
                </c:pt>
                <c:pt idx="239">
                  <c:v>2.5209256274401044</c:v>
                </c:pt>
                <c:pt idx="240">
                  <c:v>2.5722224246243131</c:v>
                </c:pt>
                <c:pt idx="241">
                  <c:v>2.602534548537232</c:v>
                </c:pt>
                <c:pt idx="242">
                  <c:v>2.6114810167850271</c:v>
                </c:pt>
                <c:pt idx="243">
                  <c:v>2.6128766683683207</c:v>
                </c:pt>
                <c:pt idx="244">
                  <c:v>2.6184764042049062</c:v>
                </c:pt>
                <c:pt idx="245">
                  <c:v>2.6264130065666533</c:v>
                </c:pt>
                <c:pt idx="246">
                  <c:v>2.6322536309080715</c:v>
                </c:pt>
                <c:pt idx="247">
                  <c:v>2.6358744866344304</c:v>
                </c:pt>
                <c:pt idx="248">
                  <c:v>2.6406662602476607</c:v>
                </c:pt>
                <c:pt idx="249">
                  <c:v>2.5944238864818372</c:v>
                </c:pt>
                <c:pt idx="250">
                  <c:v>2.6105902801923726</c:v>
                </c:pt>
                <c:pt idx="251">
                  <c:v>2.6355640097357527</c:v>
                </c:pt>
                <c:pt idx="252">
                  <c:v>2.6478556442520467</c:v>
                </c:pt>
                <c:pt idx="253">
                  <c:v>2.6551300661950892</c:v>
                </c:pt>
                <c:pt idx="254">
                  <c:v>2.6581160523286145</c:v>
                </c:pt>
                <c:pt idx="255">
                  <c:v>2.6620417412360502</c:v>
                </c:pt>
                <c:pt idx="256">
                  <c:v>2.6657213180726118</c:v>
                </c:pt>
                <c:pt idx="257">
                  <c:v>2.6706444699918555</c:v>
                </c:pt>
                <c:pt idx="258">
                  <c:v>2.6733245358385274</c:v>
                </c:pt>
                <c:pt idx="259">
                  <c:v>2.6332936864733774</c:v>
                </c:pt>
                <c:pt idx="260">
                  <c:v>2.6396241954273814</c:v>
                </c:pt>
                <c:pt idx="261">
                  <c:v>2.665219606889889</c:v>
                </c:pt>
                <c:pt idx="262">
                  <c:v>2.6786614867654683</c:v>
                </c:pt>
                <c:pt idx="263">
                  <c:v>2.6863167648242312</c:v>
                </c:pt>
                <c:pt idx="264">
                  <c:v>2.6924501745552378</c:v>
                </c:pt>
                <c:pt idx="265">
                  <c:v>2.6980675185335636</c:v>
                </c:pt>
                <c:pt idx="266">
                  <c:v>2.7028073740375183</c:v>
                </c:pt>
                <c:pt idx="267">
                  <c:v>2.7070760391651332</c:v>
                </c:pt>
                <c:pt idx="268">
                  <c:v>2.7102303889940131</c:v>
                </c:pt>
                <c:pt idx="269">
                  <c:v>2.6659080188094286</c:v>
                </c:pt>
                <c:pt idx="270">
                  <c:v>2.6761073577226466</c:v>
                </c:pt>
                <c:pt idx="271">
                  <c:v>2.6965854007381846</c:v>
                </c:pt>
                <c:pt idx="272">
                  <c:v>2.7111141966861343</c:v>
                </c:pt>
                <c:pt idx="273">
                  <c:v>2.7187062242618412</c:v>
                </c:pt>
                <c:pt idx="274">
                  <c:v>2.7237838743600458</c:v>
                </c:pt>
                <c:pt idx="275">
                  <c:v>2.727327685336066</c:v>
                </c:pt>
                <c:pt idx="276">
                  <c:v>2.7256399062544867</c:v>
                </c:pt>
                <c:pt idx="277">
                  <c:v>2.7282601490518092</c:v>
                </c:pt>
                <c:pt idx="278">
                  <c:v>2.7372960333405132</c:v>
                </c:pt>
                <c:pt idx="279">
                  <c:v>2.6408294954809306</c:v>
                </c:pt>
                <c:pt idx="280">
                  <c:v>2.7165211524024482</c:v>
                </c:pt>
                <c:pt idx="281">
                  <c:v>2.7409677280689344</c:v>
                </c:pt>
                <c:pt idx="282">
                  <c:v>2.7433983439255814</c:v>
                </c:pt>
                <c:pt idx="283">
                  <c:v>2.7487571649508142</c:v>
                </c:pt>
                <c:pt idx="284">
                  <c:v>2.750518017230648</c:v>
                </c:pt>
                <c:pt idx="285">
                  <c:v>2.7513260493929392</c:v>
                </c:pt>
                <c:pt idx="286">
                  <c:v>2.7544943817619401</c:v>
                </c:pt>
                <c:pt idx="287">
                  <c:v>2.7532521113713337</c:v>
                </c:pt>
                <c:pt idx="288">
                  <c:v>2.7539519502126968</c:v>
                </c:pt>
                <c:pt idx="289">
                  <c:v>2.7218667348879828</c:v>
                </c:pt>
                <c:pt idx="290">
                  <c:v>2.7270963479017363</c:v>
                </c:pt>
                <c:pt idx="291">
                  <c:v>2.7462332829628782</c:v>
                </c:pt>
                <c:pt idx="292">
                  <c:v>2.7589866604862525</c:v>
                </c:pt>
                <c:pt idx="293">
                  <c:v>2.7672243365957989</c:v>
                </c:pt>
                <c:pt idx="294">
                  <c:v>2.7714816285354096</c:v>
                </c:pt>
                <c:pt idx="295">
                  <c:v>2.7772911785707528</c:v>
                </c:pt>
                <c:pt idx="296">
                  <c:v>2.7842937701925794</c:v>
                </c:pt>
                <c:pt idx="297">
                  <c:v>2.7890532869532447</c:v>
                </c:pt>
                <c:pt idx="298">
                  <c:v>2.7945986251696002</c:v>
                </c:pt>
                <c:pt idx="299">
                  <c:v>2.7901848667680005</c:v>
                </c:pt>
                <c:pt idx="300">
                  <c:v>2.7591222559069335</c:v>
                </c:pt>
                <c:pt idx="301">
                  <c:v>2.7804979540317878</c:v>
                </c:pt>
                <c:pt idx="302">
                  <c:v>2.7977478044049047</c:v>
                </c:pt>
                <c:pt idx="303">
                  <c:v>2.7986412766446094</c:v>
                </c:pt>
                <c:pt idx="304">
                  <c:v>2.8020240860930028</c:v>
                </c:pt>
                <c:pt idx="305">
                  <c:v>2.7941446303714654</c:v>
                </c:pt>
                <c:pt idx="306">
                  <c:v>2.8024857245408366</c:v>
                </c:pt>
              </c:numCache>
            </c:numRef>
          </c:xVal>
          <c:yVal>
            <c:numRef>
              <c:f>FractureIndexAnalysis!$E$5:$E$311</c:f>
              <c:numCache>
                <c:formatCode>0.00E+00</c:formatCode>
                <c:ptCount val="307"/>
                <c:pt idx="0" formatCode="General">
                  <c:v>1.79948251515194E-3</c:v>
                </c:pt>
                <c:pt idx="1">
                  <c:v>3.8435751694274598E-4</c:v>
                </c:pt>
                <c:pt idx="2" formatCode="General">
                  <c:v>-6.4552826918560233E-4</c:v>
                </c:pt>
                <c:pt idx="3" formatCode="General">
                  <c:v>1.3856228851016894E-4</c:v>
                </c:pt>
                <c:pt idx="4" formatCode="General">
                  <c:v>1.8516092586482458E-4</c:v>
                </c:pt>
                <c:pt idx="5" formatCode="General">
                  <c:v>1.630971059143338E-4</c:v>
                </c:pt>
                <c:pt idx="6" formatCode="General">
                  <c:v>9.3994148723064444E-5</c:v>
                </c:pt>
                <c:pt idx="7" formatCode="General">
                  <c:v>8.5223905782250146E-6</c:v>
                </c:pt>
                <c:pt idx="8" formatCode="General">
                  <c:v>2.6581132086178626E-5</c:v>
                </c:pt>
                <c:pt idx="9" formatCode="General">
                  <c:v>2.2170581226799602E-2</c:v>
                </c:pt>
                <c:pt idx="10" formatCode="General">
                  <c:v>1.1114088976106995E-3</c:v>
                </c:pt>
                <c:pt idx="11" formatCode="General">
                  <c:v>2.4394347995566612E-3</c:v>
                </c:pt>
                <c:pt idx="12" formatCode="General">
                  <c:v>1.7375106375243643E-3</c:v>
                </c:pt>
                <c:pt idx="13" formatCode="General">
                  <c:v>1.429660663775989E-3</c:v>
                </c:pt>
                <c:pt idx="14" formatCode="General">
                  <c:v>1.0382619293646035E-3</c:v>
                </c:pt>
                <c:pt idx="15" formatCode="General">
                  <c:v>9.157845442455681E-4</c:v>
                </c:pt>
                <c:pt idx="16" formatCode="General">
                  <c:v>8.7844448390930199E-4</c:v>
                </c:pt>
                <c:pt idx="17" formatCode="General">
                  <c:v>6.9135875897115002E-4</c:v>
                </c:pt>
                <c:pt idx="18" formatCode="General">
                  <c:v>6.4311700013459645E-4</c:v>
                </c:pt>
                <c:pt idx="19" formatCode="General">
                  <c:v>2.5864429887795916E-3</c:v>
                </c:pt>
                <c:pt idx="20" formatCode="General">
                  <c:v>1.2259025108179644E-2</c:v>
                </c:pt>
                <c:pt idx="21" formatCode="General">
                  <c:v>3.5949302651937299E-3</c:v>
                </c:pt>
                <c:pt idx="22" formatCode="General">
                  <c:v>2.9381394920198643E-3</c:v>
                </c:pt>
                <c:pt idx="23" formatCode="General">
                  <c:v>2.671710032582153E-3</c:v>
                </c:pt>
                <c:pt idx="24" formatCode="General">
                  <c:v>2.5393177351367589E-3</c:v>
                </c:pt>
                <c:pt idx="25" formatCode="General">
                  <c:v>2.1999151118646141E-3</c:v>
                </c:pt>
                <c:pt idx="26" formatCode="General">
                  <c:v>2.0700473144153798E-3</c:v>
                </c:pt>
                <c:pt idx="27" formatCode="General">
                  <c:v>1.9594254074704496E-3</c:v>
                </c:pt>
                <c:pt idx="28" formatCode="General">
                  <c:v>1.7065542525901644E-3</c:v>
                </c:pt>
                <c:pt idx="29" formatCode="General">
                  <c:v>-3.1385283611834416E-2</c:v>
                </c:pt>
                <c:pt idx="30" formatCode="General">
                  <c:v>4.1370510761792233E-2</c:v>
                </c:pt>
                <c:pt idx="31" formatCode="General">
                  <c:v>3.8230389868290082E-3</c:v>
                </c:pt>
                <c:pt idx="32" formatCode="General">
                  <c:v>2.9987162098863429E-3</c:v>
                </c:pt>
                <c:pt idx="33" formatCode="General">
                  <c:v>2.2457660518341973E-3</c:v>
                </c:pt>
                <c:pt idx="34" formatCode="General">
                  <c:v>1.827278095924667E-3</c:v>
                </c:pt>
                <c:pt idx="35" formatCode="General">
                  <c:v>1.4806035645966275E-3</c:v>
                </c:pt>
                <c:pt idx="36" formatCode="General">
                  <c:v>1.3765450464746642E-3</c:v>
                </c:pt>
                <c:pt idx="37" formatCode="General">
                  <c:v>1.3116131341747383E-3</c:v>
                </c:pt>
                <c:pt idx="38" formatCode="General">
                  <c:v>1.23825275198719E-3</c:v>
                </c:pt>
                <c:pt idx="39" formatCode="General">
                  <c:v>-3.5697478068360323E-3</c:v>
                </c:pt>
                <c:pt idx="40" formatCode="General">
                  <c:v>7.68704793922641E-3</c:v>
                </c:pt>
                <c:pt idx="41" formatCode="General">
                  <c:v>3.6805585710942613E-3</c:v>
                </c:pt>
                <c:pt idx="42" formatCode="General">
                  <c:v>2.0488099415260307E-3</c:v>
                </c:pt>
                <c:pt idx="43" formatCode="General">
                  <c:v>1.6417320414285896E-3</c:v>
                </c:pt>
                <c:pt idx="44" formatCode="General">
                  <c:v>1.3699120437592693E-3</c:v>
                </c:pt>
                <c:pt idx="45" formatCode="General">
                  <c:v>1.0829593976068087E-3</c:v>
                </c:pt>
                <c:pt idx="46" formatCode="General">
                  <c:v>9.1974867045152564E-4</c:v>
                </c:pt>
                <c:pt idx="47" formatCode="General">
                  <c:v>8.351113284090772E-4</c:v>
                </c:pt>
                <c:pt idx="48" formatCode="General">
                  <c:v>7.1023108875332139E-4</c:v>
                </c:pt>
                <c:pt idx="49" formatCode="General">
                  <c:v>-3.9365486532775499E-3</c:v>
                </c:pt>
                <c:pt idx="50" formatCode="General">
                  <c:v>7.1356786041794074E-3</c:v>
                </c:pt>
                <c:pt idx="51" formatCode="General">
                  <c:v>2.1483841180656603E-3</c:v>
                </c:pt>
                <c:pt idx="52" formatCode="General">
                  <c:v>1.5438707316260737E-3</c:v>
                </c:pt>
                <c:pt idx="53" formatCode="General">
                  <c:v>1.2112695492163539E-3</c:v>
                </c:pt>
                <c:pt idx="54" formatCode="General">
                  <c:v>9.7587732595059149E-4</c:v>
                </c:pt>
                <c:pt idx="55" formatCode="General">
                  <c:v>7.7163137484816959E-4</c:v>
                </c:pt>
                <c:pt idx="56" formatCode="General">
                  <c:v>6.8027010846458678E-4</c:v>
                </c:pt>
                <c:pt idx="57" formatCode="General">
                  <c:v>6.3199047558315513E-4</c:v>
                </c:pt>
                <c:pt idx="58" formatCode="General">
                  <c:v>5.4027459131633648E-4</c:v>
                </c:pt>
                <c:pt idx="59" formatCode="General">
                  <c:v>-4.4120108159293459E-3</c:v>
                </c:pt>
                <c:pt idx="60" formatCode="General">
                  <c:v>6.896603738488283E-3</c:v>
                </c:pt>
                <c:pt idx="61" formatCode="General">
                  <c:v>1.8285946103989482E-3</c:v>
                </c:pt>
                <c:pt idx="62" formatCode="General">
                  <c:v>1.3967947607513409E-3</c:v>
                </c:pt>
                <c:pt idx="63" formatCode="General">
                  <c:v>1.0144876577095284E-3</c:v>
                </c:pt>
                <c:pt idx="64" formatCode="General">
                  <c:v>8.8629355760256874E-4</c:v>
                </c:pt>
                <c:pt idx="65" formatCode="General">
                  <c:v>5.9240674860441269E-4</c:v>
                </c:pt>
                <c:pt idx="66" formatCode="General">
                  <c:v>7.7435811444939164E-4</c:v>
                </c:pt>
                <c:pt idx="67" formatCode="General">
                  <c:v>5.98405539061897E-4</c:v>
                </c:pt>
                <c:pt idx="68" formatCode="General">
                  <c:v>5.2054106532315456E-4</c:v>
                </c:pt>
                <c:pt idx="69" formatCode="General">
                  <c:v>-3.9351315500796066E-3</c:v>
                </c:pt>
                <c:pt idx="70" formatCode="General">
                  <c:v>6.7787788051777206E-3</c:v>
                </c:pt>
                <c:pt idx="71" formatCode="General">
                  <c:v>1.6385623615567725E-3</c:v>
                </c:pt>
                <c:pt idx="72" formatCode="General">
                  <c:v>1.15022494491126E-3</c:v>
                </c:pt>
                <c:pt idx="73" formatCode="General">
                  <c:v>1.0323727360857405E-3</c:v>
                </c:pt>
                <c:pt idx="74" formatCode="General">
                  <c:v>8.0473112865173666E-4</c:v>
                </c:pt>
                <c:pt idx="75" formatCode="General">
                  <c:v>7.8599932446223877E-4</c:v>
                </c:pt>
                <c:pt idx="76" formatCode="General">
                  <c:v>4.6071230230531056E-4</c:v>
                </c:pt>
                <c:pt idx="77" formatCode="General">
                  <c:v>7.7864244355834171E-4</c:v>
                </c:pt>
                <c:pt idx="78" formatCode="General">
                  <c:v>6.5989716782537404E-4</c:v>
                </c:pt>
                <c:pt idx="79" formatCode="General">
                  <c:v>-6.6427315295186414E-3</c:v>
                </c:pt>
                <c:pt idx="80" formatCode="General">
                  <c:v>8.44816845583507E-3</c:v>
                </c:pt>
                <c:pt idx="81" formatCode="General">
                  <c:v>1.8202494591751605E-3</c:v>
                </c:pt>
                <c:pt idx="82" formatCode="General">
                  <c:v>1.5686646367523149E-3</c:v>
                </c:pt>
                <c:pt idx="83" formatCode="General">
                  <c:v>9.1178623005818695E-4</c:v>
                </c:pt>
                <c:pt idx="84" formatCode="General">
                  <c:v>9.7389436477155476E-4</c:v>
                </c:pt>
                <c:pt idx="85" formatCode="General">
                  <c:v>7.5336215921084637E-4</c:v>
                </c:pt>
                <c:pt idx="86" formatCode="General">
                  <c:v>4.2330540677788521E-4</c:v>
                </c:pt>
                <c:pt idx="87" formatCode="General">
                  <c:v>8.175787583971861E-4</c:v>
                </c:pt>
                <c:pt idx="88" formatCode="General">
                  <c:v>4.9994873984902097E-4</c:v>
                </c:pt>
                <c:pt idx="89" formatCode="General">
                  <c:v>-6.0254896121958446E-3</c:v>
                </c:pt>
                <c:pt idx="90" formatCode="General">
                  <c:v>7.6649949960518882E-3</c:v>
                </c:pt>
                <c:pt idx="91" formatCode="General">
                  <c:v>1.6062071067524553E-3</c:v>
                </c:pt>
                <c:pt idx="92" formatCode="General">
                  <c:v>1.7676037920306698E-3</c:v>
                </c:pt>
                <c:pt idx="93" formatCode="General">
                  <c:v>1.0455153341301759E-3</c:v>
                </c:pt>
                <c:pt idx="94" formatCode="General">
                  <c:v>9.1097270701658852E-4</c:v>
                </c:pt>
                <c:pt idx="95" formatCode="General">
                  <c:v>6.9888279523335763E-4</c:v>
                </c:pt>
                <c:pt idx="96" formatCode="General">
                  <c:v>7.7477200218170064E-4</c:v>
                </c:pt>
                <c:pt idx="97" formatCode="General">
                  <c:v>7.1601403815164662E-4</c:v>
                </c:pt>
                <c:pt idx="98" formatCode="General">
                  <c:v>6.0557338492825961E-4</c:v>
                </c:pt>
                <c:pt idx="99" formatCode="General">
                  <c:v>-5.5159397096982143E-3</c:v>
                </c:pt>
                <c:pt idx="100" formatCode="General">
                  <c:v>7.1146695636952638E-3</c:v>
                </c:pt>
                <c:pt idx="101" formatCode="General">
                  <c:v>1.7299612608800974E-3</c:v>
                </c:pt>
                <c:pt idx="102" formatCode="General">
                  <c:v>1.1745068202828612E-3</c:v>
                </c:pt>
                <c:pt idx="103" formatCode="General">
                  <c:v>1.0210272845192047E-3</c:v>
                </c:pt>
                <c:pt idx="104" formatCode="General">
                  <c:v>8.2837974991418757E-4</c:v>
                </c:pt>
                <c:pt idx="105" formatCode="General">
                  <c:v>7.1353735488095533E-4</c:v>
                </c:pt>
                <c:pt idx="106" formatCode="General">
                  <c:v>7.7219533208072733E-4</c:v>
                </c:pt>
                <c:pt idx="107" formatCode="General">
                  <c:v>6.245659924150271E-4</c:v>
                </c:pt>
                <c:pt idx="108" formatCode="General">
                  <c:v>6.4103696167014943E-4</c:v>
                </c:pt>
                <c:pt idx="109" formatCode="General">
                  <c:v>-7.2999062247247615E-3</c:v>
                </c:pt>
                <c:pt idx="110" formatCode="General">
                  <c:v>7.0609403074532121E-3</c:v>
                </c:pt>
                <c:pt idx="111" formatCode="General">
                  <c:v>2.8643475612823545E-3</c:v>
                </c:pt>
                <c:pt idx="112" formatCode="General">
                  <c:v>1.3002250441571661E-3</c:v>
                </c:pt>
                <c:pt idx="113" formatCode="General">
                  <c:v>1.058956909664266E-3</c:v>
                </c:pt>
                <c:pt idx="114" formatCode="General">
                  <c:v>8.72515583807365E-4</c:v>
                </c:pt>
                <c:pt idx="115" formatCode="General">
                  <c:v>8.5674747319730571E-4</c:v>
                </c:pt>
                <c:pt idx="116" formatCode="General">
                  <c:v>7.8609459383378595E-4</c:v>
                </c:pt>
                <c:pt idx="117" formatCode="General">
                  <c:v>7.047029001563843E-4</c:v>
                </c:pt>
                <c:pt idx="118" formatCode="General">
                  <c:v>6.2249137845147293E-4</c:v>
                </c:pt>
                <c:pt idx="119" formatCode="General">
                  <c:v>-8.3020123711490257E-3</c:v>
                </c:pt>
                <c:pt idx="120" formatCode="General">
                  <c:v>8.2206398874526514E-3</c:v>
                </c:pt>
                <c:pt idx="121" formatCode="General">
                  <c:v>2.4241586495985954E-3</c:v>
                </c:pt>
                <c:pt idx="122" formatCode="General">
                  <c:v>1.3215083745796719E-3</c:v>
                </c:pt>
                <c:pt idx="123" formatCode="General">
                  <c:v>1.0073499718361134E-3</c:v>
                </c:pt>
                <c:pt idx="124" formatCode="General">
                  <c:v>7.8325720000540502E-4</c:v>
                </c:pt>
                <c:pt idx="125" formatCode="General">
                  <c:v>7.5142471612692501E-4</c:v>
                </c:pt>
                <c:pt idx="126" formatCode="General">
                  <c:v>8.2463659582669995E-4</c:v>
                </c:pt>
                <c:pt idx="127" formatCode="General">
                  <c:v>8.1229766898980313E-4</c:v>
                </c:pt>
                <c:pt idx="128" formatCode="General">
                  <c:v>7.0669909288745281E-4</c:v>
                </c:pt>
                <c:pt idx="129" formatCode="General">
                  <c:v>-6.0581692028863991E-3</c:v>
                </c:pt>
                <c:pt idx="130" formatCode="General">
                  <c:v>6.8235334896260547E-3</c:v>
                </c:pt>
                <c:pt idx="131" formatCode="General">
                  <c:v>1.8624042703090371E-3</c:v>
                </c:pt>
                <c:pt idx="132" formatCode="General">
                  <c:v>1.1759109706462212E-3</c:v>
                </c:pt>
                <c:pt idx="133" formatCode="General">
                  <c:v>9.9303944100208601E-4</c:v>
                </c:pt>
                <c:pt idx="134" formatCode="General">
                  <c:v>8.8324278265772271E-4</c:v>
                </c:pt>
                <c:pt idx="135" formatCode="General">
                  <c:v>7.820260570507553E-4</c:v>
                </c:pt>
                <c:pt idx="136" formatCode="General">
                  <c:v>7.1059731301903462E-4</c:v>
                </c:pt>
                <c:pt idx="137" formatCode="General">
                  <c:v>6.9276503615167684E-4</c:v>
                </c:pt>
                <c:pt idx="138" formatCode="General">
                  <c:v>6.6114752452337553E-4</c:v>
                </c:pt>
                <c:pt idx="139" formatCode="General">
                  <c:v>-6.5305769249553777E-3</c:v>
                </c:pt>
                <c:pt idx="140" formatCode="General">
                  <c:v>6.4486255475764143E-3</c:v>
                </c:pt>
                <c:pt idx="141" formatCode="General">
                  <c:v>2.4466632616698459E-3</c:v>
                </c:pt>
                <c:pt idx="142" formatCode="General">
                  <c:v>1.0832341988026961E-3</c:v>
                </c:pt>
                <c:pt idx="143" formatCode="General">
                  <c:v>6.5251173928055901E-4</c:v>
                </c:pt>
                <c:pt idx="144" formatCode="General">
                  <c:v>9.8495836446268461E-4</c:v>
                </c:pt>
                <c:pt idx="145" formatCode="General">
                  <c:v>9.0474383597425321E-4</c:v>
                </c:pt>
                <c:pt idx="146" formatCode="General">
                  <c:v>7.2090586083257686E-4</c:v>
                </c:pt>
                <c:pt idx="147" formatCode="General">
                  <c:v>7.0105721874247351E-4</c:v>
                </c:pt>
                <c:pt idx="148" formatCode="General">
                  <c:v>6.0892742117966134E-4</c:v>
                </c:pt>
                <c:pt idx="149" formatCode="General">
                  <c:v>-7.1829641798497601E-3</c:v>
                </c:pt>
                <c:pt idx="150" formatCode="General">
                  <c:v>7.2071488806327187E-3</c:v>
                </c:pt>
                <c:pt idx="151" formatCode="General">
                  <c:v>1.6629845633827855E-3</c:v>
                </c:pt>
                <c:pt idx="152" formatCode="General">
                  <c:v>1.1470576102521779E-3</c:v>
                </c:pt>
                <c:pt idx="153" formatCode="General">
                  <c:v>6.8323022163068185E-4</c:v>
                </c:pt>
                <c:pt idx="154" formatCode="General">
                  <c:v>7.4978083423213879E-4</c:v>
                </c:pt>
                <c:pt idx="155" formatCode="General">
                  <c:v>7.1219594293814303E-4</c:v>
                </c:pt>
                <c:pt idx="156" formatCode="General">
                  <c:v>7.3463598071481511E-4</c:v>
                </c:pt>
                <c:pt idx="157" formatCode="General">
                  <c:v>2.732158302821919E-4</c:v>
                </c:pt>
                <c:pt idx="158" formatCode="General">
                  <c:v>7.5119966833518963E-4</c:v>
                </c:pt>
                <c:pt idx="159" formatCode="General">
                  <c:v>-7.80190473580431E-3</c:v>
                </c:pt>
                <c:pt idx="160" formatCode="General">
                  <c:v>7.6262014642763717E-3</c:v>
                </c:pt>
                <c:pt idx="161" formatCode="General">
                  <c:v>1.7940219043657724E-3</c:v>
                </c:pt>
                <c:pt idx="162" formatCode="General">
                  <c:v>1.0860867465990686E-3</c:v>
                </c:pt>
                <c:pt idx="163" formatCode="General">
                  <c:v>8.5944782509734803E-4</c:v>
                </c:pt>
                <c:pt idx="164" formatCode="General">
                  <c:v>7.873359657113888E-4</c:v>
                </c:pt>
                <c:pt idx="165" formatCode="General">
                  <c:v>5.129919934685923E-4</c:v>
                </c:pt>
                <c:pt idx="166" formatCode="General">
                  <c:v>6.0250373122552328E-4</c:v>
                </c:pt>
                <c:pt idx="167" formatCode="General">
                  <c:v>5.565944495058428E-4</c:v>
                </c:pt>
                <c:pt idx="168" formatCode="General">
                  <c:v>5.9311027384554291E-4</c:v>
                </c:pt>
                <c:pt idx="169" formatCode="General">
                  <c:v>-6.8251393058362808E-3</c:v>
                </c:pt>
                <c:pt idx="170" formatCode="General">
                  <c:v>6.1076623501495229E-3</c:v>
                </c:pt>
                <c:pt idx="171" formatCode="General">
                  <c:v>1.9515763464129422E-3</c:v>
                </c:pt>
                <c:pt idx="172" formatCode="General">
                  <c:v>9.8252833650334112E-4</c:v>
                </c:pt>
                <c:pt idx="173" formatCode="General">
                  <c:v>8.807992382701801E-4</c:v>
                </c:pt>
                <c:pt idx="174" formatCode="General">
                  <c:v>6.6414564630798976E-4</c:v>
                </c:pt>
                <c:pt idx="175" formatCode="General">
                  <c:v>7.0482992362959069E-4</c:v>
                </c:pt>
                <c:pt idx="176" formatCode="General">
                  <c:v>6.2027000570425979E-4</c:v>
                </c:pt>
                <c:pt idx="177" formatCode="General">
                  <c:v>6.0905660017933631E-4</c:v>
                </c:pt>
                <c:pt idx="178" formatCode="General">
                  <c:v>4.7647102746868343E-4</c:v>
                </c:pt>
                <c:pt idx="179" formatCode="General">
                  <c:v>-9.4208340126956894E-3</c:v>
                </c:pt>
                <c:pt idx="180" formatCode="General">
                  <c:v>9.1434804848411488E-3</c:v>
                </c:pt>
                <c:pt idx="181" formatCode="General">
                  <c:v>2.1201147333353098E-3</c:v>
                </c:pt>
                <c:pt idx="182" formatCode="General">
                  <c:v>8.8063184702065196E-4</c:v>
                </c:pt>
                <c:pt idx="183" formatCode="General">
                  <c:v>6.4389744320019209E-4</c:v>
                </c:pt>
                <c:pt idx="184" formatCode="General">
                  <c:v>4.6156230021443533E-5</c:v>
                </c:pt>
                <c:pt idx="185" formatCode="General">
                  <c:v>2.3743063178280899E-4</c:v>
                </c:pt>
                <c:pt idx="186" formatCode="General">
                  <c:v>9.2197160233187248E-4</c:v>
                </c:pt>
                <c:pt idx="187" formatCode="General">
                  <c:v>4.0112602441952914E-4</c:v>
                </c:pt>
                <c:pt idx="188" formatCode="General">
                  <c:v>-4.4540691769245908E-5</c:v>
                </c:pt>
                <c:pt idx="189" formatCode="General">
                  <c:v>-7.9577017750638752E-3</c:v>
                </c:pt>
                <c:pt idx="190" formatCode="General">
                  <c:v>8.7691065513125117E-3</c:v>
                </c:pt>
                <c:pt idx="191" formatCode="General">
                  <c:v>1.4558434242784913E-3</c:v>
                </c:pt>
                <c:pt idx="192" formatCode="General">
                  <c:v>8.2143652708341894E-4</c:v>
                </c:pt>
                <c:pt idx="193" formatCode="General">
                  <c:v>1.2125334640313845E-4</c:v>
                </c:pt>
                <c:pt idx="194" formatCode="General">
                  <c:v>7.9581143768989724E-4</c:v>
                </c:pt>
                <c:pt idx="195" formatCode="General">
                  <c:v>6.7945125963162487E-4</c:v>
                </c:pt>
                <c:pt idx="196" formatCode="General">
                  <c:v>6.0679116101800543E-4</c:v>
                </c:pt>
                <c:pt idx="197" formatCode="General">
                  <c:v>5.0516884536584423E-4</c:v>
                </c:pt>
                <c:pt idx="198" formatCode="General">
                  <c:v>1.6369600542245343E-4</c:v>
                </c:pt>
                <c:pt idx="199" formatCode="General">
                  <c:v>-8.3938645573940814E-3</c:v>
                </c:pt>
                <c:pt idx="200" formatCode="General">
                  <c:v>8.6394861462149031E-3</c:v>
                </c:pt>
                <c:pt idx="201" formatCode="General">
                  <c:v>1.7692528781739103E-3</c:v>
                </c:pt>
                <c:pt idx="202" formatCode="General">
                  <c:v>7.3786550121317522E-4</c:v>
                </c:pt>
                <c:pt idx="203" formatCode="General">
                  <c:v>6.5892628494461651E-4</c:v>
                </c:pt>
                <c:pt idx="204" formatCode="General">
                  <c:v>5.6051934603633673E-4</c:v>
                </c:pt>
                <c:pt idx="205" formatCode="General">
                  <c:v>6.1051697087837202E-4</c:v>
                </c:pt>
                <c:pt idx="206" formatCode="General">
                  <c:v>5.5755684756562116E-4</c:v>
                </c:pt>
                <c:pt idx="207" formatCode="General">
                  <c:v>5.306393989956248E-4</c:v>
                </c:pt>
                <c:pt idx="208" formatCode="General">
                  <c:v>5.8320470074155748E-4</c:v>
                </c:pt>
                <c:pt idx="209" formatCode="General">
                  <c:v>-6.2574396426267496E-3</c:v>
                </c:pt>
                <c:pt idx="210" formatCode="General">
                  <c:v>3.8537599565170665E-3</c:v>
                </c:pt>
                <c:pt idx="211" formatCode="General">
                  <c:v>2.5309427276786422E-3</c:v>
                </c:pt>
                <c:pt idx="212" formatCode="General">
                  <c:v>1.1769056487147544E-3</c:v>
                </c:pt>
                <c:pt idx="213" formatCode="General">
                  <c:v>7.9964539452319632E-4</c:v>
                </c:pt>
                <c:pt idx="214" formatCode="General">
                  <c:v>7.2683578565939659E-4</c:v>
                </c:pt>
                <c:pt idx="215" formatCode="General">
                  <c:v>8.3518472061308027E-4</c:v>
                </c:pt>
                <c:pt idx="216" formatCode="General">
                  <c:v>6.0983991544794058E-4</c:v>
                </c:pt>
                <c:pt idx="217" formatCode="General">
                  <c:v>4.9320006226087902E-4</c:v>
                </c:pt>
                <c:pt idx="218" formatCode="General">
                  <c:v>6.7839414943997593E-4</c:v>
                </c:pt>
                <c:pt idx="219" formatCode="General">
                  <c:v>-4.5752845729431614E-3</c:v>
                </c:pt>
                <c:pt idx="220" formatCode="General">
                  <c:v>1.8162535050660011E-3</c:v>
                </c:pt>
                <c:pt idx="221" formatCode="General">
                  <c:v>2.5158698791125202E-3</c:v>
                </c:pt>
                <c:pt idx="222" formatCode="General">
                  <c:v>1.647472102036618E-3</c:v>
                </c:pt>
                <c:pt idx="223" formatCode="General">
                  <c:v>9.7733414858365282E-4</c:v>
                </c:pt>
                <c:pt idx="224" formatCode="General">
                  <c:v>8.6264410147638413E-4</c:v>
                </c:pt>
                <c:pt idx="225" formatCode="General">
                  <c:v>7.3775183758186815E-4</c:v>
                </c:pt>
                <c:pt idx="226" formatCode="General">
                  <c:v>7.2163375700426966E-4</c:v>
                </c:pt>
                <c:pt idx="227" formatCode="General">
                  <c:v>5.2704266877694477E-4</c:v>
                </c:pt>
                <c:pt idx="228" formatCode="General">
                  <c:v>7.1236694190441869E-4</c:v>
                </c:pt>
                <c:pt idx="229" formatCode="General">
                  <c:v>-5.5330040615942265E-3</c:v>
                </c:pt>
                <c:pt idx="230" formatCode="General">
                  <c:v>2.6189413376820347E-3</c:v>
                </c:pt>
                <c:pt idx="231" formatCode="General">
                  <c:v>2.519890415575965E-3</c:v>
                </c:pt>
                <c:pt idx="232" formatCode="General">
                  <c:v>1.3676860890750931E-3</c:v>
                </c:pt>
                <c:pt idx="233" formatCode="General">
                  <c:v>9.0126465301469953E-4</c:v>
                </c:pt>
                <c:pt idx="234" formatCode="General">
                  <c:v>5.9258245264883771E-4</c:v>
                </c:pt>
                <c:pt idx="235" formatCode="General">
                  <c:v>6.0836601277967082E-4</c:v>
                </c:pt>
                <c:pt idx="236" formatCode="General">
                  <c:v>6.389649610309522E-4</c:v>
                </c:pt>
                <c:pt idx="237" formatCode="General">
                  <c:v>7.4468395098081785E-4</c:v>
                </c:pt>
                <c:pt idx="238" formatCode="General">
                  <c:v>6.1958832341089118E-4</c:v>
                </c:pt>
                <c:pt idx="239" formatCode="General">
                  <c:v>-7.798729044064423E-3</c:v>
                </c:pt>
                <c:pt idx="240" formatCode="General">
                  <c:v>5.1296797184208652E-3</c:v>
                </c:pt>
                <c:pt idx="241" formatCode="General">
                  <c:v>3.0312123912918931E-3</c:v>
                </c:pt>
                <c:pt idx="242" formatCode="General">
                  <c:v>8.9464682477951034E-4</c:v>
                </c:pt>
                <c:pt idx="243" formatCode="General">
                  <c:v>1.3956515832935779E-4</c:v>
                </c:pt>
                <c:pt idx="244" formatCode="General">
                  <c:v>5.5997358365855732E-4</c:v>
                </c:pt>
                <c:pt idx="245" formatCode="General">
                  <c:v>7.936602361747092E-4</c:v>
                </c:pt>
                <c:pt idx="246" formatCode="General">
                  <c:v>5.8406243414181884E-4</c:v>
                </c:pt>
                <c:pt idx="247" formatCode="General">
                  <c:v>3.6208557263588402E-4</c:v>
                </c:pt>
                <c:pt idx="248" formatCode="General">
                  <c:v>4.7917736132303547E-4</c:v>
                </c:pt>
                <c:pt idx="249" formatCode="General">
                  <c:v>-4.6242373765823519E-3</c:v>
                </c:pt>
                <c:pt idx="250" formatCode="General">
                  <c:v>1.616639371053541E-3</c:v>
                </c:pt>
                <c:pt idx="251" formatCode="General">
                  <c:v>2.4973729543380065E-3</c:v>
                </c:pt>
                <c:pt idx="252" formatCode="General">
                  <c:v>1.2291634516294002E-3</c:v>
                </c:pt>
                <c:pt idx="253" formatCode="General">
                  <c:v>7.2744219430425088E-4</c:v>
                </c:pt>
                <c:pt idx="254" formatCode="General">
                  <c:v>2.9859861335252981E-4</c:v>
                </c:pt>
                <c:pt idx="255" formatCode="General">
                  <c:v>3.9256889074357204E-4</c:v>
                </c:pt>
                <c:pt idx="256" formatCode="General">
                  <c:v>3.6795768365616155E-4</c:v>
                </c:pt>
                <c:pt idx="257" formatCode="General">
                  <c:v>4.9231519192436399E-4</c:v>
                </c:pt>
                <c:pt idx="258" formatCode="General">
                  <c:v>2.6800658466719085E-4</c:v>
                </c:pt>
                <c:pt idx="259" formatCode="General">
                  <c:v>-4.0030849365149997E-3</c:v>
                </c:pt>
                <c:pt idx="260" formatCode="General">
                  <c:v>6.3305089540039989E-4</c:v>
                </c:pt>
                <c:pt idx="261" formatCode="General">
                  <c:v>2.5595411462507657E-3</c:v>
                </c:pt>
                <c:pt idx="262" formatCode="General">
                  <c:v>1.3441879875579321E-3</c:v>
                </c:pt>
                <c:pt idx="263" formatCode="General">
                  <c:v>7.6552780587628715E-4</c:v>
                </c:pt>
                <c:pt idx="264" formatCode="General">
                  <c:v>6.1334097310066231E-4</c:v>
                </c:pt>
                <c:pt idx="265" formatCode="General">
                  <c:v>5.6173439783258061E-4</c:v>
                </c:pt>
                <c:pt idx="266" formatCode="General">
                  <c:v>4.7398555039546153E-4</c:v>
                </c:pt>
                <c:pt idx="267" formatCode="General">
                  <c:v>4.2686651276149237E-4</c:v>
                </c:pt>
                <c:pt idx="268" formatCode="General">
                  <c:v>3.1543498288799654E-4</c:v>
                </c:pt>
                <c:pt idx="269" formatCode="General">
                  <c:v>-4.4322370184584512E-3</c:v>
                </c:pt>
                <c:pt idx="270" formatCode="General">
                  <c:v>1.0199338913218004E-3</c:v>
                </c:pt>
                <c:pt idx="271" formatCode="General">
                  <c:v>2.0478043015538018E-3</c:v>
                </c:pt>
                <c:pt idx="272" formatCode="General">
                  <c:v>1.4528795947949646E-3</c:v>
                </c:pt>
                <c:pt idx="273" formatCode="General">
                  <c:v>7.5920275757068723E-4</c:v>
                </c:pt>
                <c:pt idx="274" formatCode="General">
                  <c:v>5.0776500982046007E-4</c:v>
                </c:pt>
                <c:pt idx="275" formatCode="General">
                  <c:v>3.5438109760201899E-4</c:v>
                </c:pt>
                <c:pt idx="276" formatCode="General">
                  <c:v>-1.6877790815792438E-4</c:v>
                </c:pt>
                <c:pt idx="277" formatCode="General">
                  <c:v>2.6202427973225361E-4</c:v>
                </c:pt>
                <c:pt idx="278" formatCode="General">
                  <c:v>9.0358842887039437E-4</c:v>
                </c:pt>
                <c:pt idx="279" formatCode="General">
                  <c:v>-9.6466537859582584E-3</c:v>
                </c:pt>
                <c:pt idx="280" formatCode="General">
                  <c:v>7.5691656921517579E-3</c:v>
                </c:pt>
                <c:pt idx="281" formatCode="General">
                  <c:v>2.4446575666486224E-3</c:v>
                </c:pt>
                <c:pt idx="282" formatCode="General">
                  <c:v>2.4306158566469449E-4</c:v>
                </c:pt>
                <c:pt idx="283" formatCode="General">
                  <c:v>5.3588210252328847E-4</c:v>
                </c:pt>
                <c:pt idx="284" formatCode="General">
                  <c:v>1.7608522798338023E-4</c:v>
                </c:pt>
                <c:pt idx="285" formatCode="General">
                  <c:v>8.0803216229119454E-5</c:v>
                </c:pt>
                <c:pt idx="286" formatCode="General">
                  <c:v>3.1683323690008259E-4</c:v>
                </c:pt>
                <c:pt idx="287" formatCode="General">
                  <c:v>-1.2422703906063149E-4</c:v>
                </c:pt>
                <c:pt idx="288" formatCode="General">
                  <c:v>6.99838841363043E-5</c:v>
                </c:pt>
                <c:pt idx="289" formatCode="General">
                  <c:v>-3.2085215324713979E-3</c:v>
                </c:pt>
                <c:pt idx="290" formatCode="General">
                  <c:v>5.2296130137534651E-4</c:v>
                </c:pt>
                <c:pt idx="291" formatCode="General">
                  <c:v>1.9136935061141891E-3</c:v>
                </c:pt>
                <c:pt idx="292" formatCode="General">
                  <c:v>1.2753377523374355E-3</c:v>
                </c:pt>
                <c:pt idx="293" formatCode="General">
                  <c:v>8.2376761095463995E-4</c:v>
                </c:pt>
                <c:pt idx="294" formatCode="General">
                  <c:v>4.2572919396106635E-4</c:v>
                </c:pt>
                <c:pt idx="295" formatCode="General">
                  <c:v>5.8095500353432254E-4</c:v>
                </c:pt>
                <c:pt idx="296" formatCode="General">
                  <c:v>7.0025916218265929E-4</c:v>
                </c:pt>
                <c:pt idx="297" formatCode="General">
                  <c:v>4.7595167606653279E-4</c:v>
                </c:pt>
                <c:pt idx="298" formatCode="General">
                  <c:v>5.5453382163555003E-4</c:v>
                </c:pt>
                <c:pt idx="299" formatCode="General">
                  <c:v>-4.4137584015997434E-4</c:v>
                </c:pt>
                <c:pt idx="300" formatCode="General">
                  <c:v>-3.1062610861066985E-3</c:v>
                </c:pt>
                <c:pt idx="301" formatCode="General">
                  <c:v>2.1375698124854294E-3</c:v>
                </c:pt>
                <c:pt idx="302" formatCode="General">
                  <c:v>1.7249850373116881E-3</c:v>
                </c:pt>
                <c:pt idx="303" formatCode="General">
                  <c:v>8.9347223970470679E-5</c:v>
                </c:pt>
                <c:pt idx="304" formatCode="General">
                  <c:v>3.3828094483934201E-4</c:v>
                </c:pt>
                <c:pt idx="305" formatCode="General">
                  <c:v>-7.8794557215373646E-4</c:v>
                </c:pt>
                <c:pt idx="306" formatCode="General">
                  <c:v>8.341094169371122E-4</c:v>
                </c:pt>
              </c:numCache>
            </c:numRef>
          </c:yVal>
          <c:smooth val="0"/>
          <c:extLst>
            <c:ext xmlns:c16="http://schemas.microsoft.com/office/drawing/2014/chart" uri="{C3380CC4-5D6E-409C-BE32-E72D297353CC}">
              <c16:uniqueId val="{00000000-234C-4402-9173-9F01F4D3E74A}"/>
            </c:ext>
          </c:extLst>
        </c:ser>
        <c:dLbls>
          <c:showLegendKey val="0"/>
          <c:showVal val="0"/>
          <c:showCatName val="0"/>
          <c:showSerName val="0"/>
          <c:showPercent val="0"/>
          <c:showBubbleSize val="0"/>
        </c:dLbls>
        <c:axId val="339824608"/>
        <c:axId val="339952672"/>
      </c:scatterChart>
      <c:valAx>
        <c:axId val="339824608"/>
        <c:scaling>
          <c:orientation val="minMax"/>
        </c:scaling>
        <c:delete val="0"/>
        <c:axPos val="b"/>
        <c:title>
          <c:tx>
            <c:rich>
              <a:bodyPr/>
              <a:lstStyle/>
              <a:p>
                <a:pPr>
                  <a:defRPr/>
                </a:pPr>
                <a:r>
                  <a:rPr lang="en-US"/>
                  <a:t>a (mm)</a:t>
                </a:r>
              </a:p>
            </c:rich>
          </c:tx>
          <c:overlay val="0"/>
        </c:title>
        <c:numFmt formatCode="0.00E+00" sourceLinked="1"/>
        <c:majorTickMark val="out"/>
        <c:minorTickMark val="none"/>
        <c:tickLblPos val="nextTo"/>
        <c:crossAx val="339952672"/>
        <c:crosses val="autoZero"/>
        <c:crossBetween val="midCat"/>
      </c:valAx>
      <c:valAx>
        <c:axId val="339952672"/>
        <c:scaling>
          <c:orientation val="minMax"/>
          <c:min val="0"/>
        </c:scaling>
        <c:delete val="0"/>
        <c:axPos val="l"/>
        <c:title>
          <c:tx>
            <c:rich>
              <a:bodyPr rot="-5400000" vert="horz"/>
              <a:lstStyle/>
              <a:p>
                <a:pPr>
                  <a:defRPr/>
                </a:pPr>
                <a:r>
                  <a:rPr lang="en-US"/>
                  <a:t>da/dN (mm/cycle)</a:t>
                </a:r>
              </a:p>
            </c:rich>
          </c:tx>
          <c:overlay val="0"/>
        </c:title>
        <c:numFmt formatCode="General" sourceLinked="1"/>
        <c:majorTickMark val="out"/>
        <c:minorTickMark val="none"/>
        <c:tickLblPos val="nextTo"/>
        <c:crossAx val="339824608"/>
        <c:crosses val="autoZero"/>
        <c:crossBetween val="midCat"/>
      </c:valAx>
      <c:spPr>
        <a:ln>
          <a:noFill/>
        </a:ln>
      </c:spPr>
    </c:plotArea>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228600</xdr:colOff>
      <xdr:row>73</xdr:row>
      <xdr:rowOff>142874</xdr:rowOff>
    </xdr:to>
    <mc:AlternateContent xmlns:mc="http://schemas.openxmlformats.org/markup-compatibility/2006">
      <mc:Choice xmlns:a14="http://schemas.microsoft.com/office/drawing/2010/main" Requires="a1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0"/>
              <a:ext cx="5457825" cy="140493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endParaRPr lang="en-US" sz="1400" b="1">
                <a:latin typeface="Times New Roman" pitchFamily="18" charset="0"/>
                <a:cs typeface="Times New Roman" pitchFamily="18" charset="0"/>
              </a:endParaRPr>
            </a:p>
            <a:p>
              <a:endParaRPr lang="en-US" sz="1400" b="1">
                <a:latin typeface="Times New Roman" pitchFamily="18" charset="0"/>
                <a:cs typeface="Times New Roman" pitchFamily="18" charset="0"/>
              </a:endParaRPr>
            </a:p>
            <a:p>
              <a:endParaRPr lang="en-US" sz="1400" b="1">
                <a:latin typeface="Times New Roman" pitchFamily="18" charset="0"/>
                <a:cs typeface="Times New Roman" pitchFamily="18" charset="0"/>
              </a:endParaRPr>
            </a:p>
            <a:p>
              <a:endParaRPr lang="en-US" sz="1400" b="1">
                <a:latin typeface="Times New Roman" pitchFamily="18" charset="0"/>
                <a:cs typeface="Times New Roman" pitchFamily="18" charset="0"/>
              </a:endParaRPr>
            </a:p>
            <a:p>
              <a:endParaRPr lang="en-US" sz="1400" b="1">
                <a:latin typeface="Times New Roman" pitchFamily="18" charset="0"/>
                <a:cs typeface="Times New Roman" pitchFamily="18" charset="0"/>
              </a:endParaRPr>
            </a:p>
            <a:p>
              <a:endParaRPr lang="en-US" sz="1400" b="1">
                <a:latin typeface="Times New Roman" pitchFamily="18" charset="0"/>
                <a:cs typeface="Times New Roman" pitchFamily="18" charset="0"/>
              </a:endParaRPr>
            </a:p>
            <a:p>
              <a:r>
                <a:rPr lang="en-US" sz="1400" b="1">
                  <a:latin typeface="Times New Roman" pitchFamily="18" charset="0"/>
                  <a:cs typeface="Times New Roman" pitchFamily="18" charset="0"/>
                </a:rPr>
                <a:t>Linear Amplitude Sweep Analysis Template</a:t>
              </a:r>
              <a:r>
                <a:rPr lang="en-US" sz="1400" b="1" baseline="0">
                  <a:latin typeface="Times New Roman" pitchFamily="18" charset="0"/>
                  <a:cs typeface="Times New Roman" pitchFamily="18" charset="0"/>
                </a:rPr>
                <a:t> (AASHTO T 391-20)</a:t>
              </a:r>
            </a:p>
            <a:p>
              <a:r>
                <a:rPr lang="en-US" sz="1400" b="0" baseline="0">
                  <a:latin typeface="Times New Roman" pitchFamily="18" charset="0"/>
                  <a:cs typeface="Times New Roman" pitchFamily="18" charset="0"/>
                </a:rPr>
                <a:t>Version 1.58</a:t>
              </a:r>
            </a:p>
            <a:p>
              <a:endParaRPr lang="en-US" sz="1400">
                <a:latin typeface="Times New Roman" pitchFamily="18" charset="0"/>
                <a:cs typeface="Times New Roman" pitchFamily="18" charset="0"/>
              </a:endParaRPr>
            </a:p>
            <a:p>
              <a:r>
                <a:rPr lang="en-US" sz="1400" b="1">
                  <a:latin typeface="Times New Roman" pitchFamily="18" charset="0"/>
                  <a:cs typeface="Times New Roman" pitchFamily="18" charset="0"/>
                </a:rPr>
                <a:t>Instructions:</a:t>
              </a:r>
            </a:p>
            <a:p>
              <a:r>
                <a:rPr lang="en-US" sz="1400" i="1" u="sng">
                  <a:latin typeface="Times New Roman" pitchFamily="18" charset="0"/>
                  <a:cs typeface="Times New Roman" pitchFamily="18" charset="0"/>
                </a:rPr>
                <a:t>Analysis Option</a:t>
              </a:r>
              <a:r>
                <a:rPr lang="en-US" sz="1400" i="1" u="sng" baseline="0">
                  <a:latin typeface="Times New Roman" pitchFamily="18" charset="0"/>
                  <a:cs typeface="Times New Roman" pitchFamily="18" charset="0"/>
                </a:rPr>
                <a:t> 1: </a:t>
              </a:r>
              <a:r>
                <a:rPr lang="en-US" sz="1400" i="1" u="sng">
                  <a:latin typeface="Times New Roman" pitchFamily="18" charset="0"/>
                  <a:cs typeface="Times New Roman" pitchFamily="18" charset="0"/>
                </a:rPr>
                <a:t>Viscoelastic Continuum Damage: </a:t>
              </a:r>
            </a:p>
            <a:p>
              <a:pPr marL="0" marR="0" lvl="0" indent="0" defTabSz="914400" eaLnBrk="1" fontAlgn="auto" latinLnBrk="0" hangingPunct="1">
                <a:lnSpc>
                  <a:spcPct val="100000"/>
                </a:lnSpc>
                <a:spcBef>
                  <a:spcPts val="0"/>
                </a:spcBef>
                <a:spcAft>
                  <a:spcPts val="0"/>
                </a:spcAft>
                <a:buClrTx/>
                <a:buSzTx/>
                <a:buFontTx/>
                <a:buNone/>
                <a:tabLst/>
                <a:defRPr/>
              </a:pPr>
              <a:r>
                <a:rPr lang="en-US" sz="1400">
                  <a:latin typeface="Times New Roman" pitchFamily="18" charset="0"/>
                  <a:cs typeface="Times New Roman" pitchFamily="18" charset="0"/>
                </a:rPr>
                <a:t>Cells</a:t>
              </a:r>
              <a:r>
                <a:rPr lang="en-US" sz="1400" baseline="0">
                  <a:latin typeface="Times New Roman" pitchFamily="18" charset="0"/>
                  <a:cs typeface="Times New Roman" pitchFamily="18" charset="0"/>
                </a:rPr>
                <a:t> colored orange require raw data input from DSR data file. Paste test data into respective orange columns.  Data analysis will be completed automatically. Report "A" and "B".</a:t>
              </a:r>
              <a:br>
                <a:rPr lang="en-US" sz="1400"/>
              </a:br>
              <a:endParaRPr lang="en-US" sz="1400"/>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1" u="sng" strike="noStrike" kern="0" cap="none" spc="0" normalizeH="0" baseline="0" noProof="0">
                  <a:ln>
                    <a:noFill/>
                  </a:ln>
                  <a:solidFill>
                    <a:prstClr val="black"/>
                  </a:solidFill>
                  <a:effectLst/>
                  <a:uLnTx/>
                  <a:uFillTx/>
                  <a:latin typeface="Times New Roman" pitchFamily="18" charset="0"/>
                  <a:ea typeface="+mn-ea"/>
                  <a:cs typeface="Times New Roman" pitchFamily="18" charset="0"/>
                </a:rPr>
                <a:t>Analysis Option 2: Fracture Index: </a:t>
              </a:r>
            </a:p>
            <a:p>
              <a:r>
                <a:rPr kumimoji="0" lang="en-US" sz="1400" b="0" i="0" u="none" strike="noStrike" kern="0" cap="none" spc="0" normalizeH="0" baseline="0" noProof="0">
                  <a:ln>
                    <a:noFill/>
                  </a:ln>
                  <a:solidFill>
                    <a:prstClr val="black"/>
                  </a:solidFill>
                  <a:effectLst/>
                  <a:uLnTx/>
                  <a:uFillTx/>
                  <a:latin typeface="Times New Roman" pitchFamily="18" charset="0"/>
                  <a:ea typeface="+mn-ea"/>
                  <a:cs typeface="Times New Roman" pitchFamily="18" charset="0"/>
                </a:rPr>
                <a:t>Cells colored green require raw data input from DSR data file. Paste test data into respective green columns.  Data analysis will be completed automatically. Follow provided example to determine the local minima in the curve and report as "Crack Length at Failure".</a:t>
              </a:r>
              <a:endParaRPr lang="en-US" sz="1400"/>
            </a:p>
            <a:p>
              <a:endParaRPr lang="en-US" sz="1400"/>
            </a:p>
            <a:p>
              <a:r>
                <a:rPr lang="en-US" sz="1400" i="1" u="sng">
                  <a:solidFill>
                    <a:schemeClr val="dk1"/>
                  </a:solidFill>
                  <a:effectLst/>
                  <a:latin typeface="Times New Roman" panose="02020603050405020304" pitchFamily="18" charset="0"/>
                  <a:ea typeface="+mn-ea"/>
                  <a:cs typeface="Times New Roman" panose="02020603050405020304" pitchFamily="18" charset="0"/>
                </a:rPr>
                <a:t>Failure</a:t>
              </a:r>
              <a:r>
                <a:rPr lang="en-US" sz="1400" i="1" u="sng" baseline="0">
                  <a:solidFill>
                    <a:schemeClr val="dk1"/>
                  </a:solidFill>
                  <a:effectLst/>
                  <a:latin typeface="Times New Roman" panose="02020603050405020304" pitchFamily="18" charset="0"/>
                  <a:ea typeface="+mn-ea"/>
                  <a:cs typeface="Times New Roman" panose="02020603050405020304" pitchFamily="18" charset="0"/>
                </a:rPr>
                <a:t> Criteria</a:t>
              </a:r>
              <a:r>
                <a:rPr lang="en-US" sz="1400" i="1" u="sng">
                  <a:solidFill>
                    <a:schemeClr val="dk1"/>
                  </a:solidFill>
                  <a:effectLst/>
                  <a:latin typeface="Times New Roman" panose="02020603050405020304" pitchFamily="18" charset="0"/>
                  <a:ea typeface="+mn-ea"/>
                  <a:cs typeface="Times New Roman" panose="02020603050405020304" pitchFamily="18" charset="0"/>
                </a:rPr>
                <a:t>: </a:t>
              </a:r>
              <a:endParaRPr lang="en-US" sz="1400">
                <a:effectLst/>
                <a:latin typeface="Times New Roman" panose="02020603050405020304" pitchFamily="18" charset="0"/>
                <a:cs typeface="Times New Roman" panose="02020603050405020304" pitchFamily="18" charset="0"/>
              </a:endParaRPr>
            </a:p>
            <a:p>
              <a:r>
                <a:rPr lang="en-US" sz="1400">
                  <a:solidFill>
                    <a:schemeClr val="dk1"/>
                  </a:solidFill>
                  <a:effectLst/>
                  <a:latin typeface="Times New Roman" panose="02020603050405020304" pitchFamily="18" charset="0"/>
                  <a:ea typeface="+mn-ea"/>
                  <a:cs typeface="Times New Roman" panose="02020603050405020304" pitchFamily="18" charset="0"/>
                </a:rPr>
                <a:t>The value</a:t>
              </a:r>
              <a:r>
                <a:rPr lang="en-US" sz="1400" baseline="0">
                  <a:solidFill>
                    <a:schemeClr val="dk1"/>
                  </a:solidFill>
                  <a:effectLst/>
                  <a:latin typeface="Times New Roman" panose="02020603050405020304" pitchFamily="18" charset="0"/>
                  <a:ea typeface="+mn-ea"/>
                  <a:cs typeface="Times New Roman" panose="02020603050405020304" pitchFamily="18" charset="0"/>
                </a:rPr>
                <a:t> of </a:t>
              </a:r>
              <a:r>
                <a:rPr lang="en-US" sz="1400" i="1" baseline="0">
                  <a:solidFill>
                    <a:schemeClr val="dk1"/>
                  </a:solidFill>
                  <a:effectLst/>
                  <a:latin typeface="Times New Roman" panose="02020603050405020304" pitchFamily="18" charset="0"/>
                  <a:ea typeface="+mn-ea"/>
                  <a:cs typeface="Times New Roman" panose="02020603050405020304" pitchFamily="18" charset="0"/>
                </a:rPr>
                <a:t>D(t)</a:t>
              </a:r>
              <a:r>
                <a:rPr lang="en-US" sz="1400" baseline="0">
                  <a:solidFill>
                    <a:schemeClr val="dk1"/>
                  </a:solidFill>
                  <a:effectLst/>
                  <a:latin typeface="Times New Roman" panose="02020603050405020304" pitchFamily="18" charset="0"/>
                  <a:ea typeface="+mn-ea"/>
                  <a:cs typeface="Times New Roman" panose="02020603050405020304" pitchFamily="18" charset="0"/>
                </a:rPr>
                <a:t> at failure, </a:t>
              </a:r>
              <a:r>
                <a:rPr lang="en-US" sz="1400" i="1" baseline="0">
                  <a:solidFill>
                    <a:schemeClr val="dk1"/>
                  </a:solidFill>
                  <a:effectLst/>
                  <a:latin typeface="Times New Roman" panose="02020603050405020304" pitchFamily="18" charset="0"/>
                  <a:ea typeface="+mn-ea"/>
                  <a:cs typeface="Times New Roman" panose="02020603050405020304" pitchFamily="18" charset="0"/>
                </a:rPr>
                <a:t>D</a:t>
              </a:r>
              <a:r>
                <a:rPr lang="en-US" sz="1400" i="1" baseline="-25000">
                  <a:solidFill>
                    <a:schemeClr val="dk1"/>
                  </a:solidFill>
                  <a:effectLst/>
                  <a:latin typeface="Times New Roman" panose="02020603050405020304" pitchFamily="18" charset="0"/>
                  <a:ea typeface="+mn-ea"/>
                  <a:cs typeface="Times New Roman" panose="02020603050405020304" pitchFamily="18" charset="0"/>
                </a:rPr>
                <a:t>f</a:t>
              </a:r>
              <a:r>
                <a:rPr lang="en-US" sz="1400" baseline="0">
                  <a:solidFill>
                    <a:schemeClr val="dk1"/>
                  </a:solidFill>
                  <a:effectLst/>
                  <a:latin typeface="Times New Roman" panose="02020603050405020304" pitchFamily="18" charset="0"/>
                  <a:ea typeface="+mn-ea"/>
                  <a:cs typeface="Times New Roman" panose="02020603050405020304" pitchFamily="18" charset="0"/>
                </a:rPr>
                <a:t>, is defined as the </a:t>
              </a:r>
              <a:r>
                <a:rPr lang="en-US" sz="1400" i="1" baseline="0">
                  <a:solidFill>
                    <a:schemeClr val="dk1"/>
                  </a:solidFill>
                  <a:effectLst/>
                  <a:latin typeface="Times New Roman" panose="02020603050405020304" pitchFamily="18" charset="0"/>
                  <a:ea typeface="+mn-ea"/>
                  <a:cs typeface="Times New Roman" panose="02020603050405020304" pitchFamily="18" charset="0"/>
                </a:rPr>
                <a:t>D(t)</a:t>
              </a:r>
              <a:r>
                <a:rPr lang="en-US" sz="1400" baseline="0">
                  <a:solidFill>
                    <a:schemeClr val="dk1"/>
                  </a:solidFill>
                  <a:effectLst/>
                  <a:latin typeface="Times New Roman" panose="02020603050405020304" pitchFamily="18" charset="0"/>
                  <a:ea typeface="+mn-ea"/>
                  <a:cs typeface="Times New Roman" panose="02020603050405020304" pitchFamily="18" charset="0"/>
                </a:rPr>
                <a:t> which corresponds to a 35% reduction in undamaged </a:t>
              </a:r>
              <a:r>
                <a:rPr lang="en-US" sz="1400" i="1" baseline="0">
                  <a:solidFill>
                    <a:schemeClr val="dk1"/>
                  </a:solidFill>
                  <a:effectLst/>
                  <a:latin typeface="Times New Roman" panose="02020603050405020304" pitchFamily="18" charset="0"/>
                  <a:ea typeface="+mn-ea"/>
                  <a:cs typeface="Times New Roman" panose="02020603050405020304" pitchFamily="18" charset="0"/>
                </a:rPr>
                <a:t>|G*|·sin</a:t>
              </a:r>
              <a:r>
                <a:rPr lang="el-GR" sz="1400" i="1" baseline="0">
                  <a:solidFill>
                    <a:schemeClr val="dk1"/>
                  </a:solidFill>
                  <a:effectLst/>
                  <a:latin typeface="Times New Roman" panose="02020603050405020304" pitchFamily="18" charset="0"/>
                  <a:ea typeface="+mn-ea"/>
                  <a:cs typeface="Times New Roman" panose="02020603050405020304" pitchFamily="18" charset="0"/>
                </a:rPr>
                <a:t>δ</a:t>
              </a:r>
              <a:r>
                <a:rPr lang="en-US" sz="1400" i="1" baseline="0">
                  <a:solidFill>
                    <a:schemeClr val="dk1"/>
                  </a:solidFill>
                  <a:effectLst/>
                  <a:latin typeface="Times New Roman" panose="02020603050405020304" pitchFamily="18" charset="0"/>
                  <a:ea typeface="+mn-ea"/>
                  <a:cs typeface="Times New Roman" panose="02020603050405020304" pitchFamily="18" charset="0"/>
                </a:rPr>
                <a:t> (C</a:t>
              </a:r>
              <a:r>
                <a:rPr lang="en-US" sz="1400" i="1" baseline="-25000">
                  <a:solidFill>
                    <a:schemeClr val="dk1"/>
                  </a:solidFill>
                  <a:effectLst/>
                  <a:latin typeface="Times New Roman" panose="02020603050405020304" pitchFamily="18" charset="0"/>
                  <a:ea typeface="+mn-ea"/>
                  <a:cs typeface="Times New Roman" panose="02020603050405020304" pitchFamily="18" charset="0"/>
                </a:rPr>
                <a:t>0</a:t>
              </a:r>
              <a:r>
                <a:rPr lang="en-US" sz="1400" i="1" baseline="0">
                  <a:solidFill>
                    <a:schemeClr val="dk1"/>
                  </a:solidFill>
                  <a:effectLst/>
                  <a:latin typeface="Times New Roman" panose="02020603050405020304" pitchFamily="18" charset="0"/>
                  <a:ea typeface="+mn-ea"/>
                  <a:cs typeface="Times New Roman" panose="02020603050405020304" pitchFamily="18" charset="0"/>
                </a:rPr>
                <a:t>)</a:t>
              </a:r>
              <a:r>
                <a:rPr lang="en-US" sz="1400" i="0" baseline="0">
                  <a:solidFill>
                    <a:schemeClr val="dk1"/>
                  </a:solidFill>
                  <a:effectLst/>
                  <a:latin typeface="Times New Roman" panose="02020603050405020304" pitchFamily="18" charset="0"/>
                  <a:ea typeface="+mn-ea"/>
                  <a:cs typeface="Times New Roman" panose="02020603050405020304" pitchFamily="18" charset="0"/>
                </a:rPr>
                <a:t> as specified in T391. However, for research purposes, the failure criterion can be changed in the spreadsheet (Cell AC2) </a:t>
              </a:r>
              <a:r>
                <a:rPr lang="en-US" altLang="zh-CN" sz="1400" i="0" baseline="0">
                  <a:solidFill>
                    <a:schemeClr val="dk1"/>
                  </a:solidFill>
                  <a:effectLst/>
                  <a:latin typeface="Times New Roman" panose="02020603050405020304" pitchFamily="18" charset="0"/>
                  <a:ea typeface="+mn-ea"/>
                  <a:cs typeface="Times New Roman" panose="02020603050405020304" pitchFamily="18" charset="0"/>
                </a:rPr>
                <a:t>in which case the user need to define the ended point to fit the damaged curve to calculate the C factors according to the new fit</a:t>
              </a:r>
              <a:r>
                <a:rPr lang="en-US" sz="1400" i="0" baseline="0">
                  <a:solidFill>
                    <a:schemeClr val="dk1"/>
                  </a:solidFill>
                  <a:effectLst/>
                  <a:latin typeface="Times New Roman" panose="02020603050405020304" pitchFamily="18" charset="0"/>
                  <a:ea typeface="+mn-ea"/>
                  <a:cs typeface="Times New Roman" panose="02020603050405020304" pitchFamily="18" charset="0"/>
                </a:rPr>
                <a:t>.</a:t>
              </a:r>
              <a:endParaRPr lang="en-US" sz="1400">
                <a:effectLst/>
                <a:latin typeface="Times New Roman" panose="02020603050405020304" pitchFamily="18" charset="0"/>
                <a:cs typeface="Times New Roman" panose="02020603050405020304" pitchFamily="18" charset="0"/>
              </a:endParaRPr>
            </a:p>
            <a:p>
              <a:endParaRPr lang="en-US" sz="1400"/>
            </a:p>
            <a:p>
              <a:r>
                <a:rPr lang="en-US" sz="1400" b="1" baseline="0">
                  <a:latin typeface="Times New Roman" pitchFamily="18" charset="0"/>
                  <a:cs typeface="Times New Roman" pitchFamily="18" charset="0"/>
                </a:rPr>
                <a:t>Please direct questions to:</a:t>
              </a:r>
            </a:p>
            <a:p>
              <a:pPr fontAlgn="base"/>
              <a:endParaRPr lang="en-US" sz="1200" baseline="0">
                <a:solidFill>
                  <a:schemeClr val="dk1"/>
                </a:solidFill>
                <a:latin typeface="Times New Roman" pitchFamily="18" charset="0"/>
                <a:ea typeface="+mn-ea"/>
                <a:cs typeface="Times New Roman" pitchFamily="18" charset="0"/>
              </a:endParaRPr>
            </a:p>
            <a:p>
              <a:r>
                <a:rPr lang="en-US" sz="1400" baseline="0">
                  <a:solidFill>
                    <a:schemeClr val="dk1"/>
                  </a:solidFill>
                  <a:latin typeface="Times New Roman" pitchFamily="18" charset="0"/>
                  <a:ea typeface="+mn-ea"/>
                  <a:cs typeface="Times New Roman" pitchFamily="18" charset="0"/>
                </a:rPr>
                <a:t>Professor Hussain Bahia, Ph.D.</a:t>
              </a:r>
              <a:endParaRPr lang="en-US" sz="1400">
                <a:latin typeface="Times New Roman" pitchFamily="18" charset="0"/>
                <a:cs typeface="Times New Roman"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400" baseline="0">
                  <a:solidFill>
                    <a:schemeClr val="dk1"/>
                  </a:solidFill>
                  <a:latin typeface="Times New Roman" pitchFamily="18" charset="0"/>
                  <a:ea typeface="+mn-ea"/>
                  <a:cs typeface="Times New Roman" pitchFamily="18" charset="0"/>
                </a:rPr>
                <a:t>bahia@engr.wisc.edu</a:t>
              </a:r>
            </a:p>
            <a:p>
              <a:endParaRPr lang="en-US" sz="1400">
                <a:solidFill>
                  <a:schemeClr val="dk1"/>
                </a:solidFill>
                <a:latin typeface="Times New Roman" pitchFamily="18" charset="0"/>
                <a:ea typeface="+mn-ea"/>
                <a:cs typeface="Times New Roman" pitchFamily="18" charset="0"/>
              </a:endParaRPr>
            </a:p>
            <a:p>
              <a:r>
                <a:rPr lang="en-US" sz="1400">
                  <a:solidFill>
                    <a:srgbClr val="FF0000"/>
                  </a:solidFill>
                  <a:latin typeface="Times New Roman" pitchFamily="18" charset="0"/>
                  <a:cs typeface="Times New Roman" pitchFamily="18" charset="0"/>
                </a:rPr>
                <a:t>Note about different</a:t>
              </a:r>
              <a:r>
                <a:rPr lang="en-US" sz="1400" baseline="0">
                  <a:solidFill>
                    <a:srgbClr val="FF0000"/>
                  </a:solidFill>
                  <a:latin typeface="Times New Roman" pitchFamily="18" charset="0"/>
                  <a:cs typeface="Times New Roman" pitchFamily="18" charset="0"/>
                </a:rPr>
                <a:t> DSRs</a:t>
              </a:r>
            </a:p>
            <a:p>
              <a:r>
                <a:rPr lang="en-US" sz="1400" baseline="0">
                  <a:latin typeface="Times New Roman" pitchFamily="18" charset="0"/>
                  <a:cs typeface="Times New Roman" pitchFamily="18" charset="0"/>
                </a:rPr>
                <a:t>Different DSRs allow setting up the strain sweep tests in different ways. However, T391 requires that 10-s intervals at each strain amplitude. This is called stepped linear strain sweep rather than linear sweep. Since the T391 requires 31 strain levels, the total number of datapoints to be uploaded in this analysis sheet is 310 rows. Please see example.</a:t>
              </a:r>
            </a:p>
            <a:p>
              <a:endParaRPr lang="en-US" sz="1400" baseline="0">
                <a:latin typeface="Times New Roman" pitchFamily="18" charset="0"/>
                <a:cs typeface="Times New Roman"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a:solidFill>
                    <a:srgbClr val="FF0000"/>
                  </a:solidFill>
                  <a:latin typeface="Times New Roman" pitchFamily="18" charset="0"/>
                  <a:ea typeface="+mn-ea"/>
                  <a:cs typeface="Times New Roman" pitchFamily="18" charset="0"/>
                </a:rPr>
                <a:t>Note about the derivation error of D</a:t>
              </a:r>
              <a:r>
                <a:rPr lang="en-US" sz="1400" baseline="-25000">
                  <a:solidFill>
                    <a:srgbClr val="FF0000"/>
                  </a:solidFill>
                  <a:latin typeface="Times New Roman" pitchFamily="18" charset="0"/>
                  <a:ea typeface="+mn-ea"/>
                  <a:cs typeface="Times New Roman" pitchFamily="18" charset="0"/>
                </a:rPr>
                <a:t>f</a:t>
              </a:r>
              <a:r>
                <a:rPr lang="en-US" sz="1400">
                  <a:solidFill>
                    <a:srgbClr val="FF0000"/>
                  </a:solidFill>
                  <a:latin typeface="Times New Roman" pitchFamily="18" charset="0"/>
                  <a:ea typeface="+mn-ea"/>
                  <a:cs typeface="Times New Roman" pitchFamily="18" charset="0"/>
                </a:rPr>
                <a:t> in AASHTO T391-20 standard</a:t>
              </a:r>
            </a:p>
            <a:p>
              <a:r>
                <a:rPr lang="en-US" sz="1400" baseline="0">
                  <a:latin typeface="Times New Roman" pitchFamily="18" charset="0"/>
                  <a:cs typeface="Times New Roman" pitchFamily="18" charset="0"/>
                </a:rPr>
                <a:t>The equation (7) in AASHTO T391-20 standard needs to be corrected as following:</a:t>
              </a:r>
            </a:p>
            <a:p>
              <a:pPr/>
              <a14:m>
                <m:oMathPara xmlns:m="http://schemas.openxmlformats.org/officeDocument/2006/math">
                  <m:oMathParaPr>
                    <m:jc m:val="center"/>
                  </m:oMathParaPr>
                  <m:oMath xmlns:m="http://schemas.openxmlformats.org/officeDocument/2006/math">
                    <m:sSub>
                      <m:sSubPr>
                        <m:ctrlPr>
                          <a:rPr lang="en-US" sz="1200" b="0" i="1" baseline="0">
                            <a:latin typeface="Cambria Math" panose="02040503050406030204" pitchFamily="18" charset="0"/>
                            <a:cs typeface="Times New Roman" pitchFamily="18" charset="0"/>
                          </a:rPr>
                        </m:ctrlPr>
                      </m:sSubPr>
                      <m:e>
                        <m:r>
                          <a:rPr lang="en-US" sz="1200" b="0" i="1" baseline="0">
                            <a:latin typeface="Cambria Math" panose="02040503050406030204" pitchFamily="18" charset="0"/>
                            <a:cs typeface="Times New Roman" pitchFamily="18" charset="0"/>
                          </a:rPr>
                          <m:t>𝐷</m:t>
                        </m:r>
                      </m:e>
                      <m:sub>
                        <m:r>
                          <a:rPr lang="en-US" sz="1200" b="0" i="1" baseline="0">
                            <a:latin typeface="Cambria Math" panose="02040503050406030204" pitchFamily="18" charset="0"/>
                            <a:cs typeface="Times New Roman" pitchFamily="18" charset="0"/>
                          </a:rPr>
                          <m:t>𝑓</m:t>
                        </m:r>
                      </m:sub>
                    </m:sSub>
                    <m:r>
                      <a:rPr lang="en-US" sz="1200" b="0" i="1" baseline="0">
                        <a:latin typeface="Cambria Math" panose="02040503050406030204" pitchFamily="18" charset="0"/>
                        <a:cs typeface="Times New Roman" pitchFamily="18" charset="0"/>
                      </a:rPr>
                      <m:t>=</m:t>
                    </m:r>
                    <m:sSup>
                      <m:sSupPr>
                        <m:ctrlPr>
                          <a:rPr lang="en-US" sz="1200" b="0" i="1" baseline="0">
                            <a:latin typeface="Cambria Math" panose="02040503050406030204" pitchFamily="18" charset="0"/>
                            <a:cs typeface="Times New Roman" pitchFamily="18" charset="0"/>
                          </a:rPr>
                        </m:ctrlPr>
                      </m:sSupPr>
                      <m:e>
                        <m:d>
                          <m:dPr>
                            <m:ctrlPr>
                              <a:rPr lang="en-US" sz="1200" b="0" i="1" baseline="0">
                                <a:solidFill>
                                  <a:schemeClr val="dk1"/>
                                </a:solidFill>
                                <a:effectLst/>
                                <a:latin typeface="Cambria Math" panose="02040503050406030204" pitchFamily="18" charset="0"/>
                                <a:ea typeface="+mn-ea"/>
                                <a:cs typeface="+mn-cs"/>
                              </a:rPr>
                            </m:ctrlPr>
                          </m:dPr>
                          <m:e>
                            <m:r>
                              <a:rPr lang="en-US" sz="1200" b="0" i="1" baseline="0">
                                <a:solidFill>
                                  <a:schemeClr val="dk1"/>
                                </a:solidFill>
                                <a:effectLst/>
                                <a:latin typeface="Cambria Math" panose="02040503050406030204" pitchFamily="18" charset="0"/>
                                <a:ea typeface="+mn-ea"/>
                                <a:cs typeface="+mn-cs"/>
                              </a:rPr>
                              <m:t>0.35</m:t>
                            </m:r>
                          </m:e>
                        </m:d>
                        <m:d>
                          <m:dPr>
                            <m:ctrlPr>
                              <a:rPr lang="en-US" sz="1200" b="0" i="1" baseline="0">
                                <a:solidFill>
                                  <a:schemeClr val="dk1"/>
                                </a:solidFill>
                                <a:effectLst/>
                                <a:latin typeface="Cambria Math" panose="02040503050406030204" pitchFamily="18" charset="0"/>
                                <a:ea typeface="+mn-ea"/>
                                <a:cs typeface="+mn-cs"/>
                              </a:rPr>
                            </m:ctrlPr>
                          </m:dPr>
                          <m:e>
                            <m:f>
                              <m:fPr>
                                <m:ctrlPr>
                                  <a:rPr lang="en-US" sz="1200" b="0" i="1" baseline="0">
                                    <a:solidFill>
                                      <a:schemeClr val="dk1"/>
                                    </a:solidFill>
                                    <a:effectLst/>
                                    <a:latin typeface="Cambria Math" panose="02040503050406030204" pitchFamily="18" charset="0"/>
                                    <a:ea typeface="+mn-ea"/>
                                    <a:cs typeface="+mn-cs"/>
                                  </a:rPr>
                                </m:ctrlPr>
                              </m:fPr>
                              <m:num>
                                <m:sSub>
                                  <m:sSubPr>
                                    <m:ctrlPr>
                                      <a:rPr lang="en-US" sz="1200" b="0" i="1" baseline="0">
                                        <a:solidFill>
                                          <a:schemeClr val="dk1"/>
                                        </a:solidFill>
                                        <a:effectLst/>
                                        <a:latin typeface="Cambria Math" panose="02040503050406030204" pitchFamily="18" charset="0"/>
                                        <a:ea typeface="+mn-ea"/>
                                        <a:cs typeface="+mn-cs"/>
                                      </a:rPr>
                                    </m:ctrlPr>
                                  </m:sSubPr>
                                  <m:e>
                                    <m:r>
                                      <a:rPr lang="en-US" sz="1200" b="0" i="1" baseline="0">
                                        <a:solidFill>
                                          <a:schemeClr val="dk1"/>
                                        </a:solidFill>
                                        <a:effectLst/>
                                        <a:latin typeface="Cambria Math" panose="02040503050406030204" pitchFamily="18" charset="0"/>
                                        <a:ea typeface="+mn-ea"/>
                                        <a:cs typeface="+mn-cs"/>
                                      </a:rPr>
                                      <m:t>𝐶</m:t>
                                    </m:r>
                                  </m:e>
                                  <m:sub>
                                    <m:r>
                                      <a:rPr lang="en-US" sz="1200" b="0" i="1" baseline="0">
                                        <a:solidFill>
                                          <a:schemeClr val="dk1"/>
                                        </a:solidFill>
                                        <a:effectLst/>
                                        <a:latin typeface="Cambria Math" panose="02040503050406030204" pitchFamily="18" charset="0"/>
                                        <a:ea typeface="+mn-ea"/>
                                        <a:cs typeface="+mn-cs"/>
                                      </a:rPr>
                                      <m:t>0</m:t>
                                    </m:r>
                                  </m:sub>
                                </m:sSub>
                              </m:num>
                              <m:den>
                                <m:sSub>
                                  <m:sSubPr>
                                    <m:ctrlPr>
                                      <a:rPr lang="en-US" sz="1200" b="0" i="1" baseline="0">
                                        <a:solidFill>
                                          <a:schemeClr val="dk1"/>
                                        </a:solidFill>
                                        <a:effectLst/>
                                        <a:latin typeface="Cambria Math" panose="02040503050406030204" pitchFamily="18" charset="0"/>
                                        <a:ea typeface="+mn-ea"/>
                                        <a:cs typeface="+mn-cs"/>
                                      </a:rPr>
                                    </m:ctrlPr>
                                  </m:sSubPr>
                                  <m:e>
                                    <m:r>
                                      <a:rPr lang="en-US" sz="1200" b="0" i="1" baseline="0">
                                        <a:solidFill>
                                          <a:schemeClr val="dk1"/>
                                        </a:solidFill>
                                        <a:effectLst/>
                                        <a:latin typeface="Cambria Math" panose="02040503050406030204" pitchFamily="18" charset="0"/>
                                        <a:ea typeface="+mn-ea"/>
                                        <a:cs typeface="+mn-cs"/>
                                      </a:rPr>
                                      <m:t>𝐶</m:t>
                                    </m:r>
                                  </m:e>
                                  <m:sub>
                                    <m:r>
                                      <a:rPr lang="en-US" sz="1200" b="0" i="1" baseline="0">
                                        <a:solidFill>
                                          <a:schemeClr val="dk1"/>
                                        </a:solidFill>
                                        <a:effectLst/>
                                        <a:latin typeface="Cambria Math" panose="02040503050406030204" pitchFamily="18" charset="0"/>
                                        <a:ea typeface="+mn-ea"/>
                                        <a:cs typeface="+mn-cs"/>
                                      </a:rPr>
                                      <m:t>1</m:t>
                                    </m:r>
                                  </m:sub>
                                </m:sSub>
                              </m:den>
                            </m:f>
                          </m:e>
                        </m:d>
                      </m:e>
                      <m:sup>
                        <m:d>
                          <m:dPr>
                            <m:ctrlPr>
                              <a:rPr lang="en-US" sz="1200" b="0" i="1" baseline="0">
                                <a:latin typeface="Cambria Math" panose="02040503050406030204" pitchFamily="18" charset="0"/>
                                <a:cs typeface="Times New Roman" pitchFamily="18" charset="0"/>
                              </a:rPr>
                            </m:ctrlPr>
                          </m:dPr>
                          <m:e>
                            <m:f>
                              <m:fPr>
                                <m:ctrlPr>
                                  <a:rPr lang="en-US" sz="1200" b="0" i="1" baseline="0">
                                    <a:latin typeface="Cambria Math" panose="02040503050406030204" pitchFamily="18" charset="0"/>
                                    <a:cs typeface="Times New Roman" pitchFamily="18" charset="0"/>
                                  </a:rPr>
                                </m:ctrlPr>
                              </m:fPr>
                              <m:num>
                                <m:r>
                                  <a:rPr lang="en-US" sz="1200" b="0" i="1" baseline="0">
                                    <a:latin typeface="Cambria Math" panose="02040503050406030204" pitchFamily="18" charset="0"/>
                                    <a:cs typeface="Times New Roman" pitchFamily="18" charset="0"/>
                                  </a:rPr>
                                  <m:t>1</m:t>
                                </m:r>
                              </m:num>
                              <m:den>
                                <m:sSub>
                                  <m:sSubPr>
                                    <m:ctrlPr>
                                      <a:rPr lang="en-US" sz="1200" b="0" i="1" baseline="0">
                                        <a:latin typeface="Cambria Math" panose="02040503050406030204" pitchFamily="18" charset="0"/>
                                        <a:cs typeface="Times New Roman" pitchFamily="18" charset="0"/>
                                      </a:rPr>
                                    </m:ctrlPr>
                                  </m:sSubPr>
                                  <m:e>
                                    <m:r>
                                      <a:rPr lang="en-US" sz="1200" b="0" i="1" baseline="0">
                                        <a:latin typeface="Cambria Math" panose="02040503050406030204" pitchFamily="18" charset="0"/>
                                        <a:cs typeface="Times New Roman" pitchFamily="18" charset="0"/>
                                      </a:rPr>
                                      <m:t>𝐶</m:t>
                                    </m:r>
                                  </m:e>
                                  <m:sub>
                                    <m:r>
                                      <a:rPr lang="en-US" sz="1200" b="0" i="1" baseline="0">
                                        <a:latin typeface="Cambria Math" panose="02040503050406030204" pitchFamily="18" charset="0"/>
                                        <a:cs typeface="Times New Roman" pitchFamily="18" charset="0"/>
                                      </a:rPr>
                                      <m:t>2</m:t>
                                    </m:r>
                                  </m:sub>
                                </m:sSub>
                              </m:den>
                            </m:f>
                          </m:e>
                        </m:d>
                      </m:sup>
                    </m:sSup>
                  </m:oMath>
                </m:oMathPara>
              </a14:m>
              <a:endParaRPr lang="en-US" sz="1200" baseline="0">
                <a:latin typeface="Times New Roman" pitchFamily="18" charset="0"/>
                <a:cs typeface="Times New Roman" pitchFamily="18" charset="0"/>
              </a:endParaRPr>
            </a:p>
            <a:p>
              <a:r>
                <a:rPr lang="en-US" sz="1400" baseline="0">
                  <a:latin typeface="Times New Roman" pitchFamily="18" charset="0"/>
                  <a:cs typeface="Times New Roman" pitchFamily="18" charset="0"/>
                </a:rPr>
                <a:t> revised to</a:t>
              </a:r>
            </a:p>
            <a:p>
              <a:pPr algn="ctr"/>
              <a14:m>
                <m:oMath xmlns:m="http://schemas.openxmlformats.org/officeDocument/2006/math">
                  <m:sSub>
                    <m:sSubPr>
                      <m:ctrlPr>
                        <a:rPr lang="en-US" sz="1200" b="0" i="1" baseline="0">
                          <a:solidFill>
                            <a:schemeClr val="dk1"/>
                          </a:solidFill>
                          <a:effectLst/>
                          <a:latin typeface="Cambria Math" panose="02040503050406030204" pitchFamily="18" charset="0"/>
                          <a:ea typeface="+mn-ea"/>
                          <a:cs typeface="+mn-cs"/>
                        </a:rPr>
                      </m:ctrlPr>
                    </m:sSubPr>
                    <m:e>
                      <m:r>
                        <a:rPr lang="en-US" sz="1200" b="0" i="1" baseline="0">
                          <a:solidFill>
                            <a:schemeClr val="dk1"/>
                          </a:solidFill>
                          <a:effectLst/>
                          <a:latin typeface="Cambria Math" panose="02040503050406030204" pitchFamily="18" charset="0"/>
                          <a:ea typeface="+mn-ea"/>
                          <a:cs typeface="+mn-cs"/>
                        </a:rPr>
                        <m:t>𝐷</m:t>
                      </m:r>
                    </m:e>
                    <m:sub>
                      <m:r>
                        <a:rPr lang="en-US" sz="1200" b="0" i="1" baseline="0">
                          <a:solidFill>
                            <a:schemeClr val="dk1"/>
                          </a:solidFill>
                          <a:effectLst/>
                          <a:latin typeface="Cambria Math" panose="02040503050406030204" pitchFamily="18" charset="0"/>
                          <a:ea typeface="+mn-ea"/>
                          <a:cs typeface="+mn-cs"/>
                        </a:rPr>
                        <m:t>𝑓</m:t>
                      </m:r>
                    </m:sub>
                  </m:sSub>
                  <m:r>
                    <a:rPr lang="en-US" sz="1200" b="0" i="1" baseline="0">
                      <a:solidFill>
                        <a:schemeClr val="dk1"/>
                      </a:solidFill>
                      <a:effectLst/>
                      <a:latin typeface="Cambria Math" panose="02040503050406030204" pitchFamily="18" charset="0"/>
                      <a:ea typeface="+mn-ea"/>
                      <a:cs typeface="+mn-cs"/>
                    </a:rPr>
                    <m:t>=</m:t>
                  </m:r>
                  <m:sSup>
                    <m:sSupPr>
                      <m:ctrlPr>
                        <a:rPr lang="en-US" sz="1200" b="0" i="1" baseline="0">
                          <a:solidFill>
                            <a:schemeClr val="dk1"/>
                          </a:solidFill>
                          <a:effectLst/>
                          <a:latin typeface="Cambria Math" panose="02040503050406030204" pitchFamily="18" charset="0"/>
                          <a:ea typeface="+mn-ea"/>
                          <a:cs typeface="+mn-cs"/>
                        </a:rPr>
                      </m:ctrlPr>
                    </m:sSupPr>
                    <m:e>
                      <m:d>
                        <m:dPr>
                          <m:ctrlPr>
                            <a:rPr lang="en-US" sz="1200" b="0" i="1" baseline="0">
                              <a:solidFill>
                                <a:schemeClr val="dk1"/>
                              </a:solidFill>
                              <a:effectLst/>
                              <a:latin typeface="Cambria Math" panose="02040503050406030204" pitchFamily="18" charset="0"/>
                              <a:ea typeface="+mn-ea"/>
                              <a:cs typeface="+mn-cs"/>
                            </a:rPr>
                          </m:ctrlPr>
                        </m:dPr>
                        <m:e>
                          <m:r>
                            <a:rPr lang="en-US" sz="1200" b="0" i="1" baseline="0">
                              <a:solidFill>
                                <a:schemeClr val="dk1"/>
                              </a:solidFill>
                              <a:effectLst/>
                              <a:latin typeface="Cambria Math" panose="02040503050406030204" pitchFamily="18" charset="0"/>
                              <a:ea typeface="+mn-ea"/>
                              <a:cs typeface="+mn-cs"/>
                            </a:rPr>
                            <m:t>0.35</m:t>
                          </m:r>
                          <m:r>
                            <a:rPr lang="en-US" sz="1200" b="0" i="1" baseline="0">
                              <a:solidFill>
                                <a:schemeClr val="dk1"/>
                              </a:solidFill>
                              <a:effectLst/>
                              <a:latin typeface="Cambria Math" panose="02040503050406030204" pitchFamily="18" charset="0"/>
                              <a:ea typeface="Cambria Math" panose="02040503050406030204" pitchFamily="18" charset="0"/>
                              <a:cs typeface="+mn-cs"/>
                            </a:rPr>
                            <m:t>∙</m:t>
                          </m:r>
                          <m:f>
                            <m:fPr>
                              <m:ctrlPr>
                                <a:rPr lang="en-US" sz="1100" b="0" i="1" baseline="0">
                                  <a:solidFill>
                                    <a:schemeClr val="dk1"/>
                                  </a:solidFill>
                                  <a:effectLst/>
                                  <a:latin typeface="Cambria Math" panose="02040503050406030204" pitchFamily="18" charset="0"/>
                                  <a:ea typeface="+mn-ea"/>
                                  <a:cs typeface="+mn-cs"/>
                                </a:rPr>
                              </m:ctrlPr>
                            </m:fPr>
                            <m:num>
                              <m:sSub>
                                <m:sSubPr>
                                  <m:ctrlPr>
                                    <a:rPr lang="en-US" sz="1100" b="0" i="1" baseline="0">
                                      <a:solidFill>
                                        <a:schemeClr val="dk1"/>
                                      </a:solidFill>
                                      <a:effectLst/>
                                      <a:latin typeface="Cambria Math" panose="02040503050406030204" pitchFamily="18" charset="0"/>
                                      <a:ea typeface="+mn-ea"/>
                                      <a:cs typeface="+mn-cs"/>
                                    </a:rPr>
                                  </m:ctrlPr>
                                </m:sSubPr>
                                <m:e>
                                  <m:r>
                                    <a:rPr lang="en-US" sz="1100" b="0" i="1" baseline="0">
                                      <a:solidFill>
                                        <a:schemeClr val="dk1"/>
                                      </a:solidFill>
                                      <a:effectLst/>
                                      <a:latin typeface="Cambria Math" panose="02040503050406030204" pitchFamily="18" charset="0"/>
                                      <a:ea typeface="+mn-ea"/>
                                      <a:cs typeface="+mn-cs"/>
                                    </a:rPr>
                                    <m:t>𝐶</m:t>
                                  </m:r>
                                </m:e>
                                <m:sub>
                                  <m:r>
                                    <a:rPr lang="en-US" sz="1100" b="0" i="1" baseline="0">
                                      <a:solidFill>
                                        <a:schemeClr val="dk1"/>
                                      </a:solidFill>
                                      <a:effectLst/>
                                      <a:latin typeface="Cambria Math" panose="02040503050406030204" pitchFamily="18" charset="0"/>
                                      <a:ea typeface="+mn-ea"/>
                                      <a:cs typeface="+mn-cs"/>
                                    </a:rPr>
                                    <m:t>0</m:t>
                                  </m:r>
                                </m:sub>
                              </m:sSub>
                            </m:num>
                            <m:den>
                              <m:sSub>
                                <m:sSubPr>
                                  <m:ctrlPr>
                                    <a:rPr lang="en-US" sz="1100" b="0" i="1" baseline="0">
                                      <a:solidFill>
                                        <a:schemeClr val="dk1"/>
                                      </a:solidFill>
                                      <a:effectLst/>
                                      <a:latin typeface="Cambria Math" panose="02040503050406030204" pitchFamily="18" charset="0"/>
                                      <a:ea typeface="+mn-ea"/>
                                      <a:cs typeface="+mn-cs"/>
                                    </a:rPr>
                                  </m:ctrlPr>
                                </m:sSubPr>
                                <m:e>
                                  <m:r>
                                    <a:rPr lang="en-US" sz="1100" b="0" i="1" baseline="0">
                                      <a:solidFill>
                                        <a:schemeClr val="dk1"/>
                                      </a:solidFill>
                                      <a:effectLst/>
                                      <a:latin typeface="Cambria Math" panose="02040503050406030204" pitchFamily="18" charset="0"/>
                                      <a:ea typeface="+mn-ea"/>
                                      <a:cs typeface="+mn-cs"/>
                                    </a:rPr>
                                    <m:t>𝐶</m:t>
                                  </m:r>
                                </m:e>
                                <m:sub>
                                  <m:r>
                                    <a:rPr lang="en-US" sz="1100" b="0" i="1" baseline="0">
                                      <a:solidFill>
                                        <a:schemeClr val="dk1"/>
                                      </a:solidFill>
                                      <a:effectLst/>
                                      <a:latin typeface="Cambria Math" panose="02040503050406030204" pitchFamily="18" charset="0"/>
                                      <a:ea typeface="+mn-ea"/>
                                      <a:cs typeface="+mn-cs"/>
                                    </a:rPr>
                                    <m:t>1</m:t>
                                  </m:r>
                                </m:sub>
                              </m:sSub>
                            </m:den>
                          </m:f>
                        </m:e>
                      </m:d>
                    </m:e>
                    <m:sup>
                      <m:d>
                        <m:dPr>
                          <m:ctrlPr>
                            <a:rPr lang="en-US" sz="1200" b="0" i="1" baseline="0">
                              <a:solidFill>
                                <a:schemeClr val="dk1"/>
                              </a:solidFill>
                              <a:effectLst/>
                              <a:latin typeface="Cambria Math" panose="02040503050406030204" pitchFamily="18" charset="0"/>
                              <a:ea typeface="+mn-ea"/>
                              <a:cs typeface="+mn-cs"/>
                            </a:rPr>
                          </m:ctrlPr>
                        </m:dPr>
                        <m:e>
                          <m:f>
                            <m:fPr>
                              <m:ctrlPr>
                                <a:rPr lang="en-US" sz="1200" b="0" i="1" baseline="0">
                                  <a:solidFill>
                                    <a:schemeClr val="dk1"/>
                                  </a:solidFill>
                                  <a:effectLst/>
                                  <a:latin typeface="Cambria Math" panose="02040503050406030204" pitchFamily="18" charset="0"/>
                                  <a:ea typeface="+mn-ea"/>
                                  <a:cs typeface="+mn-cs"/>
                                </a:rPr>
                              </m:ctrlPr>
                            </m:fPr>
                            <m:num>
                              <m:r>
                                <a:rPr lang="en-US" sz="1200" b="0" i="1" baseline="0">
                                  <a:solidFill>
                                    <a:schemeClr val="dk1"/>
                                  </a:solidFill>
                                  <a:effectLst/>
                                  <a:latin typeface="Cambria Math" panose="02040503050406030204" pitchFamily="18" charset="0"/>
                                  <a:ea typeface="+mn-ea"/>
                                  <a:cs typeface="+mn-cs"/>
                                </a:rPr>
                                <m:t>1</m:t>
                              </m:r>
                            </m:num>
                            <m:den>
                              <m:sSub>
                                <m:sSubPr>
                                  <m:ctrlPr>
                                    <a:rPr lang="en-US" sz="1200" b="0" i="1" baseline="0">
                                      <a:solidFill>
                                        <a:schemeClr val="dk1"/>
                                      </a:solidFill>
                                      <a:effectLst/>
                                      <a:latin typeface="Cambria Math" panose="02040503050406030204" pitchFamily="18" charset="0"/>
                                      <a:ea typeface="+mn-ea"/>
                                      <a:cs typeface="+mn-cs"/>
                                    </a:rPr>
                                  </m:ctrlPr>
                                </m:sSubPr>
                                <m:e>
                                  <m:r>
                                    <a:rPr lang="en-US" sz="1200" b="0" i="1" baseline="0">
                                      <a:solidFill>
                                        <a:schemeClr val="dk1"/>
                                      </a:solidFill>
                                      <a:effectLst/>
                                      <a:latin typeface="Cambria Math" panose="02040503050406030204" pitchFamily="18" charset="0"/>
                                      <a:ea typeface="+mn-ea"/>
                                      <a:cs typeface="+mn-cs"/>
                                    </a:rPr>
                                    <m:t>𝐶</m:t>
                                  </m:r>
                                </m:e>
                                <m:sub>
                                  <m:r>
                                    <a:rPr lang="en-US" sz="1200" b="0" i="1" baseline="0">
                                      <a:solidFill>
                                        <a:schemeClr val="dk1"/>
                                      </a:solidFill>
                                      <a:effectLst/>
                                      <a:latin typeface="Cambria Math" panose="02040503050406030204" pitchFamily="18" charset="0"/>
                                      <a:ea typeface="+mn-ea"/>
                                      <a:cs typeface="+mn-cs"/>
                                    </a:rPr>
                                    <m:t>2</m:t>
                                  </m:r>
                                </m:sub>
                              </m:sSub>
                            </m:den>
                          </m:f>
                        </m:e>
                      </m:d>
                    </m:sup>
                  </m:sSup>
                </m:oMath>
              </a14:m>
              <a:r>
                <a:rPr lang="en-US" sz="1200" baseline="0">
                  <a:solidFill>
                    <a:schemeClr val="dk1"/>
                  </a:solidFill>
                  <a:effectLst/>
                  <a:latin typeface="+mn-lt"/>
                  <a:ea typeface="+mn-ea"/>
                  <a:cs typeface="+mn-cs"/>
                </a:rPr>
                <a:t> </a:t>
              </a:r>
              <a:endParaRPr lang="en-US" sz="1200" baseline="0">
                <a:latin typeface="Times New Roman" pitchFamily="18" charset="0"/>
                <a:cs typeface="Times New Roman" pitchFamily="18" charset="0"/>
              </a:endParaRPr>
            </a:p>
            <a:p>
              <a:r>
                <a:rPr lang="en-US" sz="1400">
                  <a:latin typeface="Times New Roman" pitchFamily="18" charset="0"/>
                  <a:cs typeface="Times New Roman" pitchFamily="18" charset="0"/>
                </a:rPr>
                <a:t>This is needed because the equation</a:t>
              </a:r>
              <a:r>
                <a:rPr lang="en-US" sz="1400" baseline="0">
                  <a:latin typeface="Times New Roman" pitchFamily="18" charset="0"/>
                  <a:cs typeface="Times New Roman" pitchFamily="18" charset="0"/>
                </a:rPr>
                <a:t> from which </a:t>
              </a:r>
              <a14:m>
                <m:oMath xmlns:m="http://schemas.openxmlformats.org/officeDocument/2006/math">
                  <m:sSub>
                    <m:sSubPr>
                      <m:ctrlPr>
                        <a:rPr lang="en-US" sz="1100" b="0" i="1" baseline="0">
                          <a:solidFill>
                            <a:schemeClr val="dk1"/>
                          </a:solidFill>
                          <a:effectLst/>
                          <a:latin typeface="Cambria Math" panose="02040503050406030204" pitchFamily="18" charset="0"/>
                          <a:ea typeface="+mn-ea"/>
                          <a:cs typeface="+mn-cs"/>
                        </a:rPr>
                      </m:ctrlPr>
                    </m:sSubPr>
                    <m:e>
                      <m:r>
                        <a:rPr lang="en-US" sz="1100" b="0" i="1" baseline="0">
                          <a:solidFill>
                            <a:schemeClr val="dk1"/>
                          </a:solidFill>
                          <a:effectLst/>
                          <a:latin typeface="Cambria Math" panose="02040503050406030204" pitchFamily="18" charset="0"/>
                          <a:ea typeface="+mn-ea"/>
                          <a:cs typeface="+mn-cs"/>
                        </a:rPr>
                        <m:t>𝐷</m:t>
                      </m:r>
                    </m:e>
                    <m:sub>
                      <m:r>
                        <a:rPr lang="en-US" sz="1100" b="0" i="1" baseline="0">
                          <a:solidFill>
                            <a:schemeClr val="dk1"/>
                          </a:solidFill>
                          <a:effectLst/>
                          <a:latin typeface="Cambria Math" panose="02040503050406030204" pitchFamily="18" charset="0"/>
                          <a:ea typeface="+mn-ea"/>
                          <a:cs typeface="+mn-cs"/>
                        </a:rPr>
                        <m:t>𝑓</m:t>
                      </m:r>
                    </m:sub>
                  </m:sSub>
                </m:oMath>
              </a14:m>
              <a:r>
                <a:rPr lang="en-US" sz="1400" baseline="0">
                  <a:latin typeface="Times New Roman" pitchFamily="18" charset="0"/>
                  <a:cs typeface="Times New Roman" pitchFamily="18" charset="0"/>
                </a:rPr>
                <a:t> is derived is as follows:</a:t>
              </a:r>
            </a:p>
            <a:p>
              <a:r>
                <a:rPr lang="en-US" sz="1400" baseline="0">
                  <a:latin typeface="Times New Roman" pitchFamily="18" charset="0"/>
                  <a:cs typeface="Times New Roman" pitchFamily="18" charset="0"/>
                </a:rPr>
                <a:t> </a:t>
              </a:r>
              <a:endParaRPr lang="en-US" altLang="zh-CN" sz="1400" baseline="0">
                <a:solidFill>
                  <a:srgbClr val="FF0000"/>
                </a:solidFill>
                <a:latin typeface="Times New Roman" pitchFamily="18" charset="0"/>
                <a:ea typeface="+mn-ea"/>
                <a:cs typeface="Times New Roman" pitchFamily="18" charset="0"/>
              </a:endParaRPr>
            </a:p>
            <a:p>
              <a:endParaRPr lang="en-US" altLang="zh-CN" sz="1400" baseline="0">
                <a:solidFill>
                  <a:srgbClr val="FF0000"/>
                </a:solidFill>
                <a:latin typeface="Times New Roman" pitchFamily="18" charset="0"/>
                <a:ea typeface="+mn-ea"/>
                <a:cs typeface="Times New Roman" pitchFamily="18" charset="0"/>
              </a:endParaRPr>
            </a:p>
            <a:p>
              <a:r>
                <a:rPr lang="en-US" altLang="zh-CN" sz="1200" baseline="0">
                  <a:solidFill>
                    <a:schemeClr val="tx1"/>
                  </a:solidFill>
                  <a:latin typeface="Times New Roman" pitchFamily="18" charset="0"/>
                  <a:ea typeface="+mn-ea"/>
                  <a:cs typeface="Times New Roman" pitchFamily="18" charset="0"/>
                </a:rPr>
                <a:t>At 35% reduction in G* sin </a:t>
              </a:r>
              <a:r>
                <a:rPr lang="en-US" altLang="zh-CN" sz="1200" baseline="0">
                  <a:solidFill>
                    <a:schemeClr val="tx1"/>
                  </a:solidFill>
                  <a:latin typeface="Symbol" panose="05050102010706020507" pitchFamily="18" charset="2"/>
                  <a:ea typeface="+mn-ea"/>
                  <a:cs typeface="Times New Roman" pitchFamily="18" charset="0"/>
                </a:rPr>
                <a:t>d </a:t>
              </a:r>
              <a:r>
                <a:rPr lang="en-US" altLang="zh-CN" sz="1200" baseline="0">
                  <a:solidFill>
                    <a:schemeClr val="tx1"/>
                  </a:solidFill>
                  <a:latin typeface="Times New Roman" panose="02020603050405020304" pitchFamily="18" charset="0"/>
                  <a:ea typeface="+mn-ea"/>
                  <a:cs typeface="Times New Roman" panose="02020603050405020304" pitchFamily="18" charset="0"/>
                </a:rPr>
                <a:t>the equation becomes Log (C</a:t>
              </a:r>
              <a:r>
                <a:rPr lang="en-US" altLang="zh-CN" sz="1200" baseline="-25000">
                  <a:solidFill>
                    <a:schemeClr val="tx1"/>
                  </a:solidFill>
                  <a:latin typeface="Times New Roman" panose="02020603050405020304" pitchFamily="18" charset="0"/>
                  <a:ea typeface="+mn-ea"/>
                  <a:cs typeface="Times New Roman" panose="02020603050405020304" pitchFamily="18" charset="0"/>
                </a:rPr>
                <a:t>o</a:t>
              </a:r>
              <a:r>
                <a:rPr lang="en-US" altLang="zh-CN" sz="1200" baseline="0">
                  <a:solidFill>
                    <a:schemeClr val="tx1"/>
                  </a:solidFill>
                  <a:latin typeface="Times New Roman" panose="02020603050405020304" pitchFamily="18" charset="0"/>
                  <a:ea typeface="+mn-ea"/>
                  <a:cs typeface="Times New Roman" panose="02020603050405020304" pitchFamily="18" charset="0"/>
                </a:rPr>
                <a:t> (1-0.65))= log (0.35*C</a:t>
              </a:r>
              <a:r>
                <a:rPr lang="en-US" altLang="zh-CN" sz="1200" baseline="-25000">
                  <a:solidFill>
                    <a:schemeClr val="tx1"/>
                  </a:solidFill>
                  <a:latin typeface="Times New Roman" panose="02020603050405020304" pitchFamily="18" charset="0"/>
                  <a:ea typeface="+mn-ea"/>
                  <a:cs typeface="Times New Roman" panose="02020603050405020304" pitchFamily="18" charset="0"/>
                </a:rPr>
                <a:t>o</a:t>
              </a:r>
              <a:r>
                <a:rPr lang="en-US" altLang="zh-CN" sz="1200" baseline="0">
                  <a:solidFill>
                    <a:schemeClr val="tx1"/>
                  </a:solidFill>
                  <a:latin typeface="Times New Roman" panose="02020603050405020304" pitchFamily="18" charset="0"/>
                  <a:ea typeface="+mn-ea"/>
                  <a:cs typeface="Times New Roman" panose="02020603050405020304" pitchFamily="18" charset="0"/>
                </a:rPr>
                <a:t>). </a:t>
              </a:r>
            </a:p>
            <a:p>
              <a:r>
                <a:rPr lang="en-US" altLang="zh-CN" sz="1200" baseline="0">
                  <a:solidFill>
                    <a:schemeClr val="tx1"/>
                  </a:solidFill>
                  <a:latin typeface="Times New Roman" panose="02020603050405020304" pitchFamily="18" charset="0"/>
                  <a:ea typeface="+mn-ea"/>
                  <a:cs typeface="Times New Roman" panose="02020603050405020304" pitchFamily="18" charset="0"/>
                </a:rPr>
                <a:t>Therefore, log(0.35*C</a:t>
              </a:r>
              <a:r>
                <a:rPr lang="en-US" altLang="zh-CN" sz="1200" baseline="-25000">
                  <a:solidFill>
                    <a:schemeClr val="tx1"/>
                  </a:solidFill>
                  <a:latin typeface="Times New Roman" panose="02020603050405020304" pitchFamily="18" charset="0"/>
                  <a:ea typeface="+mn-ea"/>
                  <a:cs typeface="Times New Roman" panose="02020603050405020304" pitchFamily="18" charset="0"/>
                </a:rPr>
                <a:t>o</a:t>
              </a:r>
              <a:r>
                <a:rPr lang="en-US" altLang="zh-CN" sz="1200" baseline="0">
                  <a:solidFill>
                    <a:schemeClr val="tx1"/>
                  </a:solidFill>
                  <a:latin typeface="Times New Roman" panose="02020603050405020304" pitchFamily="18" charset="0"/>
                  <a:ea typeface="+mn-ea"/>
                  <a:cs typeface="Times New Roman" panose="02020603050405020304" pitchFamily="18" charset="0"/>
                </a:rPr>
                <a:t>/C</a:t>
              </a:r>
              <a:r>
                <a:rPr lang="en-US" altLang="zh-CN" sz="1200" baseline="-25000">
                  <a:solidFill>
                    <a:schemeClr val="tx1"/>
                  </a:solidFill>
                  <a:latin typeface="Times New Roman" panose="02020603050405020304" pitchFamily="18" charset="0"/>
                  <a:ea typeface="+mn-ea"/>
                  <a:cs typeface="Times New Roman" panose="02020603050405020304" pitchFamily="18" charset="0"/>
                </a:rPr>
                <a:t>1</a:t>
              </a:r>
              <a:r>
                <a:rPr lang="en-US" altLang="zh-CN" sz="1200" baseline="0">
                  <a:solidFill>
                    <a:schemeClr val="tx1"/>
                  </a:solidFill>
                  <a:latin typeface="Times New Roman" panose="02020603050405020304" pitchFamily="18" charset="0"/>
                  <a:ea typeface="+mn-ea"/>
                  <a:cs typeface="Times New Roman" panose="02020603050405020304" pitchFamily="18" charset="0"/>
                </a:rPr>
                <a:t>) = C2 log(D</a:t>
              </a:r>
              <a:r>
                <a:rPr lang="en-US" altLang="zh-CN" sz="1200" baseline="-25000">
                  <a:solidFill>
                    <a:schemeClr val="tx1"/>
                  </a:solidFill>
                  <a:latin typeface="Times New Roman" panose="02020603050405020304" pitchFamily="18" charset="0"/>
                  <a:ea typeface="+mn-ea"/>
                  <a:cs typeface="Times New Roman" panose="02020603050405020304" pitchFamily="18" charset="0"/>
                </a:rPr>
                <a:t>f</a:t>
              </a:r>
              <a:r>
                <a:rPr lang="en-US" altLang="zh-CN" sz="1200" baseline="0">
                  <a:solidFill>
                    <a:schemeClr val="tx1"/>
                  </a:solidFill>
                  <a:latin typeface="Times New Roman" panose="02020603050405020304" pitchFamily="18" charset="0"/>
                  <a:ea typeface="+mn-ea"/>
                  <a:cs typeface="Times New Roman" panose="02020603050405020304" pitchFamily="18" charset="0"/>
                </a:rPr>
                <a:t>). Solving for D</a:t>
              </a:r>
              <a:r>
                <a:rPr lang="en-US" altLang="zh-CN" sz="1200" baseline="-25000">
                  <a:solidFill>
                    <a:schemeClr val="tx1"/>
                  </a:solidFill>
                  <a:latin typeface="Times New Roman" panose="02020603050405020304" pitchFamily="18" charset="0"/>
                  <a:ea typeface="+mn-ea"/>
                  <a:cs typeface="Times New Roman" panose="02020603050405020304" pitchFamily="18" charset="0"/>
                </a:rPr>
                <a:t>f</a:t>
              </a:r>
              <a:r>
                <a:rPr lang="en-US" altLang="zh-CN" sz="1200" baseline="0">
                  <a:solidFill>
                    <a:schemeClr val="tx1"/>
                  </a:solidFill>
                  <a:latin typeface="Times New Roman" panose="02020603050405020304" pitchFamily="18" charset="0"/>
                  <a:ea typeface="+mn-ea"/>
                  <a:cs typeface="Times New Roman" panose="02020603050405020304" pitchFamily="18" charset="0"/>
                </a:rPr>
                <a:t>  will result in the revised formula. </a:t>
              </a:r>
            </a:p>
            <a:p>
              <a:endParaRPr lang="en-US" altLang="zh-CN" sz="1200">
                <a:solidFill>
                  <a:srgbClr val="FF0000"/>
                </a:solidFill>
                <a:latin typeface="Times New Roman" pitchFamily="18" charset="0"/>
                <a:ea typeface="+mn-ea"/>
                <a:cs typeface="Times New Roman" pitchFamily="18" charset="0"/>
              </a:endParaRPr>
            </a:p>
            <a:p>
              <a:r>
                <a:rPr lang="en-US" altLang="zh-CN" sz="1200">
                  <a:solidFill>
                    <a:srgbClr val="FF0000"/>
                  </a:solidFill>
                  <a:latin typeface="Times New Roman" pitchFamily="18" charset="0"/>
                  <a:ea typeface="+mn-ea"/>
                  <a:cs typeface="Times New Roman" pitchFamily="18" charset="0"/>
                </a:rPr>
                <a:t>March 26, 2024: </a:t>
              </a:r>
              <a:r>
                <a:rPr lang="en-US" sz="1200">
                  <a:solidFill>
                    <a:srgbClr val="FF0000"/>
                  </a:solidFill>
                  <a:latin typeface="Times New Roman" pitchFamily="18" charset="0"/>
                  <a:ea typeface="+mn-ea"/>
                  <a:cs typeface="Times New Roman" pitchFamily="18" charset="0"/>
                </a:rPr>
                <a:t>Spreadsheet updated to correct the derivation error of D</a:t>
              </a:r>
              <a:r>
                <a:rPr lang="en-US" sz="1200" baseline="-25000">
                  <a:solidFill>
                    <a:srgbClr val="FF0000"/>
                  </a:solidFill>
                  <a:latin typeface="Times New Roman" pitchFamily="18" charset="0"/>
                  <a:ea typeface="+mn-ea"/>
                  <a:cs typeface="Times New Roman" pitchFamily="18" charset="0"/>
                </a:rPr>
                <a:t>f</a:t>
              </a:r>
              <a:r>
                <a:rPr lang="en-US" sz="1200">
                  <a:solidFill>
                    <a:srgbClr val="FF0000"/>
                  </a:solidFill>
                  <a:latin typeface="Times New Roman" pitchFamily="18" charset="0"/>
                  <a:ea typeface="+mn-ea"/>
                  <a:cs typeface="Times New Roman" pitchFamily="18" charset="0"/>
                </a:rPr>
                <a:t> in AASHTO T391-20 standard by Dr. Rui </a:t>
              </a:r>
              <a:r>
                <a:rPr lang="en-US" altLang="zh-CN" sz="1200">
                  <a:solidFill>
                    <a:srgbClr val="FF0000"/>
                  </a:solidFill>
                  <a:latin typeface="Times New Roman" pitchFamily="18" charset="0"/>
                  <a:ea typeface="+mn-ea"/>
                  <a:cs typeface="Times New Roman" pitchFamily="18" charset="0"/>
                </a:rPr>
                <a:t>Wang.</a:t>
              </a:r>
              <a:endParaRPr lang="en-US" sz="1200">
                <a:solidFill>
                  <a:srgbClr val="FF0000"/>
                </a:solidFill>
                <a:latin typeface="Times New Roman" pitchFamily="18" charset="0"/>
                <a:ea typeface="+mn-ea"/>
                <a:cs typeface="Times New Roman" pitchFamily="18" charset="0"/>
              </a:endParaRPr>
            </a:p>
            <a:p>
              <a:r>
                <a:rPr lang="en-US" sz="1200">
                  <a:solidFill>
                    <a:sysClr val="windowText" lastClr="000000"/>
                  </a:solidFill>
                  <a:latin typeface="Times New Roman" pitchFamily="18" charset="0"/>
                  <a:cs typeface="Times New Roman" pitchFamily="18" charset="0"/>
                </a:rPr>
                <a:t>July</a:t>
              </a:r>
              <a:r>
                <a:rPr lang="en-US" sz="1200" baseline="0">
                  <a:solidFill>
                    <a:sysClr val="windowText" lastClr="000000"/>
                  </a:solidFill>
                  <a:latin typeface="Times New Roman" pitchFamily="18" charset="0"/>
                  <a:cs typeface="Times New Roman" pitchFamily="18" charset="0"/>
                </a:rPr>
                <a:t> 31, 2023: Spreadsheet updated to remove the damage </a:t>
              </a:r>
              <a:r>
                <a:rPr lang="en-US" altLang="zh-CN" sz="1200" baseline="0">
                  <a:solidFill>
                    <a:sysClr val="windowText" lastClr="000000"/>
                  </a:solidFill>
                  <a:latin typeface="Times New Roman" pitchFamily="18" charset="0"/>
                  <a:cs typeface="Times New Roman" pitchFamily="18" charset="0"/>
                </a:rPr>
                <a:t>accumulation</a:t>
              </a:r>
              <a:r>
                <a:rPr lang="en-US" sz="1200" baseline="0">
                  <a:solidFill>
                    <a:sysClr val="windowText" lastClr="000000"/>
                  </a:solidFill>
                  <a:latin typeface="Times New Roman" pitchFamily="18" charset="0"/>
                  <a:cs typeface="Times New Roman" pitchFamily="18" charset="0"/>
                </a:rPr>
                <a:t> for strain less than 1% as required by T391 by Dr. Rui Wang.</a:t>
              </a:r>
              <a:endParaRPr lang="en-US" sz="1200">
                <a:solidFill>
                  <a:sysClr val="windowText" lastClr="000000"/>
                </a:solidFill>
                <a:latin typeface="Times New Roman" pitchFamily="18" charset="0"/>
                <a:cs typeface="Times New Roman"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zh-CN" sz="1200">
                  <a:solidFill>
                    <a:sysClr val="windowText" lastClr="000000"/>
                  </a:solidFill>
                  <a:latin typeface="Times New Roman" pitchFamily="18" charset="0"/>
                  <a:ea typeface="+mn-ea"/>
                  <a:cs typeface="Times New Roman" pitchFamily="18" charset="0"/>
                </a:rPr>
                <a:t>December 01, 2022: Spreadsheet updated by Dr. Rui Wang with several revisions.</a:t>
              </a:r>
            </a:p>
            <a:p>
              <a:pPr marL="0" marR="0" lvl="0" indent="0" defTabSz="914400" eaLnBrk="1" fontAlgn="auto" latinLnBrk="0" hangingPunct="1">
                <a:lnSpc>
                  <a:spcPct val="100000"/>
                </a:lnSpc>
                <a:spcBef>
                  <a:spcPts val="0"/>
                </a:spcBef>
                <a:spcAft>
                  <a:spcPts val="0"/>
                </a:spcAft>
                <a:buClrTx/>
                <a:buSzTx/>
                <a:buFontTx/>
                <a:buNone/>
                <a:tabLst/>
                <a:defRPr/>
              </a:pPr>
              <a:r>
                <a:rPr lang="en-US" altLang="zh-CN" sz="1200">
                  <a:solidFill>
                    <a:schemeClr val="dk1"/>
                  </a:solidFill>
                  <a:latin typeface="Times New Roman" pitchFamily="18" charset="0"/>
                  <a:ea typeface="+mn-ea"/>
                  <a:cs typeface="Times New Roman" pitchFamily="18" charset="0"/>
                </a:rPr>
                <a:t>March 23, 2022: Spreadsheet updated by Dr. Hui</a:t>
              </a:r>
              <a:r>
                <a:rPr lang="en-US" altLang="zh-CN" sz="1200" baseline="0">
                  <a:solidFill>
                    <a:schemeClr val="dk1"/>
                  </a:solidFill>
                  <a:latin typeface="Times New Roman" pitchFamily="18" charset="0"/>
                  <a:ea typeface="+mn-ea"/>
                  <a:cs typeface="Times New Roman" pitchFamily="18" charset="0"/>
                </a:rPr>
                <a:t> Chen to fit standard T391.</a:t>
              </a:r>
              <a:endParaRPr lang="zh-CN" altLang="zh-CN" sz="1200" baseline="0">
                <a:solidFill>
                  <a:schemeClr val="dk1"/>
                </a:solidFill>
                <a:latin typeface="Times New Roman" pitchFamily="18" charset="0"/>
                <a:ea typeface="+mn-ea"/>
                <a:cs typeface="Times New Roman" pitchFamily="18" charset="0"/>
              </a:endParaRPr>
            </a:p>
            <a:p>
              <a:r>
                <a:rPr lang="en-US" sz="1200">
                  <a:latin typeface="Times New Roman" pitchFamily="18" charset="0"/>
                  <a:cs typeface="Times New Roman" pitchFamily="18" charset="0"/>
                </a:rPr>
                <a:t>April 4, 2013: Spreadsheet updated by Dr. Hassan Tabatabaee to fix error in af calculation.</a:t>
              </a:r>
            </a:p>
            <a:p>
              <a:r>
                <a:rPr lang="en-US" sz="1200">
                  <a:latin typeface="Times New Roman" pitchFamily="18" charset="0"/>
                  <a:cs typeface="Times New Roman" pitchFamily="18" charset="0"/>
                </a:rPr>
                <a:t>Feb 19, 2013: Spreadsheet updated by Dr. Hassan Tabatabaee with minor revisions.</a:t>
              </a:r>
            </a:p>
            <a:p>
              <a:r>
                <a:rPr lang="en-US" sz="1200">
                  <a:latin typeface="Times New Roman" pitchFamily="18" charset="0"/>
                  <a:cs typeface="Times New Roman" pitchFamily="18" charset="0"/>
                </a:rPr>
                <a:t>Nov 13, 2012: Spreadsheet</a:t>
              </a:r>
              <a:r>
                <a:rPr lang="en-US" sz="1200" baseline="0">
                  <a:latin typeface="Times New Roman" pitchFamily="18" charset="0"/>
                  <a:cs typeface="Times New Roman" pitchFamily="18" charset="0"/>
                </a:rPr>
                <a:t> updated by Dr. Hassan Tabatabaee and Amir Arshadi.</a:t>
              </a:r>
              <a:endParaRPr lang="en-US" sz="1200">
                <a:latin typeface="Times New Roman" pitchFamily="18" charset="0"/>
                <a:cs typeface="Times New Roman" pitchFamily="18" charset="0"/>
              </a:endParaRPr>
            </a:p>
            <a:p>
              <a:r>
                <a:rPr lang="en-US" sz="1200">
                  <a:latin typeface="Times New Roman" pitchFamily="18" charset="0"/>
                  <a:cs typeface="Times New Roman" pitchFamily="18" charset="0"/>
                </a:rPr>
                <a:t>Jun, 2012: Spreadsheet originally</a:t>
              </a:r>
              <a:r>
                <a:rPr lang="en-US" sz="1200" baseline="0">
                  <a:latin typeface="Times New Roman" pitchFamily="18" charset="0"/>
                  <a:cs typeface="Times New Roman" pitchFamily="18" charset="0"/>
                </a:rPr>
                <a:t> </a:t>
              </a:r>
              <a:r>
                <a:rPr lang="en-US" sz="1200">
                  <a:latin typeface="Times New Roman" pitchFamily="18" charset="0"/>
                  <a:cs typeface="Times New Roman" pitchFamily="18" charset="0"/>
                </a:rPr>
                <a:t>created by Dr. Cassie Hintz.</a:t>
              </a:r>
            </a:p>
          </xdr:txBody>
        </xdr:sp>
      </mc:Choice>
      <mc:Fallback>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0"/>
              <a:ext cx="5457825" cy="140493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endParaRPr lang="en-US" sz="1400" b="1">
                <a:latin typeface="Times New Roman" pitchFamily="18" charset="0"/>
                <a:cs typeface="Times New Roman" pitchFamily="18" charset="0"/>
              </a:endParaRPr>
            </a:p>
            <a:p>
              <a:endParaRPr lang="en-US" sz="1400" b="1">
                <a:latin typeface="Times New Roman" pitchFamily="18" charset="0"/>
                <a:cs typeface="Times New Roman" pitchFamily="18" charset="0"/>
              </a:endParaRPr>
            </a:p>
            <a:p>
              <a:endParaRPr lang="en-US" sz="1400" b="1">
                <a:latin typeface="Times New Roman" pitchFamily="18" charset="0"/>
                <a:cs typeface="Times New Roman" pitchFamily="18" charset="0"/>
              </a:endParaRPr>
            </a:p>
            <a:p>
              <a:endParaRPr lang="en-US" sz="1400" b="1">
                <a:latin typeface="Times New Roman" pitchFamily="18" charset="0"/>
                <a:cs typeface="Times New Roman" pitchFamily="18" charset="0"/>
              </a:endParaRPr>
            </a:p>
            <a:p>
              <a:endParaRPr lang="en-US" sz="1400" b="1">
                <a:latin typeface="Times New Roman" pitchFamily="18" charset="0"/>
                <a:cs typeface="Times New Roman" pitchFamily="18" charset="0"/>
              </a:endParaRPr>
            </a:p>
            <a:p>
              <a:endParaRPr lang="en-US" sz="1400" b="1">
                <a:latin typeface="Times New Roman" pitchFamily="18" charset="0"/>
                <a:cs typeface="Times New Roman" pitchFamily="18" charset="0"/>
              </a:endParaRPr>
            </a:p>
            <a:p>
              <a:r>
                <a:rPr lang="en-US" sz="1400" b="1">
                  <a:latin typeface="Times New Roman" pitchFamily="18" charset="0"/>
                  <a:cs typeface="Times New Roman" pitchFamily="18" charset="0"/>
                </a:rPr>
                <a:t>Linear Amplitude Sweep Analysis Template</a:t>
              </a:r>
              <a:r>
                <a:rPr lang="en-US" sz="1400" b="1" baseline="0">
                  <a:latin typeface="Times New Roman" pitchFamily="18" charset="0"/>
                  <a:cs typeface="Times New Roman" pitchFamily="18" charset="0"/>
                </a:rPr>
                <a:t> (AASHTO T 391-20)</a:t>
              </a:r>
            </a:p>
            <a:p>
              <a:r>
                <a:rPr lang="en-US" sz="1400" b="0" baseline="0">
                  <a:latin typeface="Times New Roman" pitchFamily="18" charset="0"/>
                  <a:cs typeface="Times New Roman" pitchFamily="18" charset="0"/>
                </a:rPr>
                <a:t>Version 1.58</a:t>
              </a:r>
            </a:p>
            <a:p>
              <a:endParaRPr lang="en-US" sz="1400">
                <a:latin typeface="Times New Roman" pitchFamily="18" charset="0"/>
                <a:cs typeface="Times New Roman" pitchFamily="18" charset="0"/>
              </a:endParaRPr>
            </a:p>
            <a:p>
              <a:r>
                <a:rPr lang="en-US" sz="1400" b="1">
                  <a:latin typeface="Times New Roman" pitchFamily="18" charset="0"/>
                  <a:cs typeface="Times New Roman" pitchFamily="18" charset="0"/>
                </a:rPr>
                <a:t>Instructions:</a:t>
              </a:r>
            </a:p>
            <a:p>
              <a:r>
                <a:rPr lang="en-US" sz="1400" i="1" u="sng">
                  <a:latin typeface="Times New Roman" pitchFamily="18" charset="0"/>
                  <a:cs typeface="Times New Roman" pitchFamily="18" charset="0"/>
                </a:rPr>
                <a:t>Analysis Option</a:t>
              </a:r>
              <a:r>
                <a:rPr lang="en-US" sz="1400" i="1" u="sng" baseline="0">
                  <a:latin typeface="Times New Roman" pitchFamily="18" charset="0"/>
                  <a:cs typeface="Times New Roman" pitchFamily="18" charset="0"/>
                </a:rPr>
                <a:t> 1: </a:t>
              </a:r>
              <a:r>
                <a:rPr lang="en-US" sz="1400" i="1" u="sng">
                  <a:latin typeface="Times New Roman" pitchFamily="18" charset="0"/>
                  <a:cs typeface="Times New Roman" pitchFamily="18" charset="0"/>
                </a:rPr>
                <a:t>Viscoelastic Continuum Damage: </a:t>
              </a:r>
            </a:p>
            <a:p>
              <a:pPr marL="0" marR="0" lvl="0" indent="0" defTabSz="914400" eaLnBrk="1" fontAlgn="auto" latinLnBrk="0" hangingPunct="1">
                <a:lnSpc>
                  <a:spcPct val="100000"/>
                </a:lnSpc>
                <a:spcBef>
                  <a:spcPts val="0"/>
                </a:spcBef>
                <a:spcAft>
                  <a:spcPts val="0"/>
                </a:spcAft>
                <a:buClrTx/>
                <a:buSzTx/>
                <a:buFontTx/>
                <a:buNone/>
                <a:tabLst/>
                <a:defRPr/>
              </a:pPr>
              <a:r>
                <a:rPr lang="en-US" sz="1400">
                  <a:latin typeface="Times New Roman" pitchFamily="18" charset="0"/>
                  <a:cs typeface="Times New Roman" pitchFamily="18" charset="0"/>
                </a:rPr>
                <a:t>Cells</a:t>
              </a:r>
              <a:r>
                <a:rPr lang="en-US" sz="1400" baseline="0">
                  <a:latin typeface="Times New Roman" pitchFamily="18" charset="0"/>
                  <a:cs typeface="Times New Roman" pitchFamily="18" charset="0"/>
                </a:rPr>
                <a:t> colored orange require raw data input from DSR data file. Paste test data into respective orange columns.  Data analysis will be completed automatically. Report "A" and "B".</a:t>
              </a:r>
              <a:br>
                <a:rPr lang="en-US" sz="1400"/>
              </a:br>
              <a:endParaRPr lang="en-US" sz="1400"/>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1" u="sng" strike="noStrike" kern="0" cap="none" spc="0" normalizeH="0" baseline="0" noProof="0">
                  <a:ln>
                    <a:noFill/>
                  </a:ln>
                  <a:solidFill>
                    <a:prstClr val="black"/>
                  </a:solidFill>
                  <a:effectLst/>
                  <a:uLnTx/>
                  <a:uFillTx/>
                  <a:latin typeface="Times New Roman" pitchFamily="18" charset="0"/>
                  <a:ea typeface="+mn-ea"/>
                  <a:cs typeface="Times New Roman" pitchFamily="18" charset="0"/>
                </a:rPr>
                <a:t>Analysis Option 2: Fracture Index: </a:t>
              </a:r>
            </a:p>
            <a:p>
              <a:r>
                <a:rPr kumimoji="0" lang="en-US" sz="1400" b="0" i="0" u="none" strike="noStrike" kern="0" cap="none" spc="0" normalizeH="0" baseline="0" noProof="0">
                  <a:ln>
                    <a:noFill/>
                  </a:ln>
                  <a:solidFill>
                    <a:prstClr val="black"/>
                  </a:solidFill>
                  <a:effectLst/>
                  <a:uLnTx/>
                  <a:uFillTx/>
                  <a:latin typeface="Times New Roman" pitchFamily="18" charset="0"/>
                  <a:ea typeface="+mn-ea"/>
                  <a:cs typeface="Times New Roman" pitchFamily="18" charset="0"/>
                </a:rPr>
                <a:t>Cells colored green require raw data input from DSR data file. Paste test data into respective green columns.  Data analysis will be completed automatically. Follow provided example to determine the local minima in the curve and report as "Crack Length at Failure".</a:t>
              </a:r>
              <a:endParaRPr lang="en-US" sz="1400"/>
            </a:p>
            <a:p>
              <a:endParaRPr lang="en-US" sz="1400"/>
            </a:p>
            <a:p>
              <a:r>
                <a:rPr lang="en-US" sz="1400" i="1" u="sng">
                  <a:solidFill>
                    <a:schemeClr val="dk1"/>
                  </a:solidFill>
                  <a:effectLst/>
                  <a:latin typeface="Times New Roman" panose="02020603050405020304" pitchFamily="18" charset="0"/>
                  <a:ea typeface="+mn-ea"/>
                  <a:cs typeface="Times New Roman" panose="02020603050405020304" pitchFamily="18" charset="0"/>
                </a:rPr>
                <a:t>Failure</a:t>
              </a:r>
              <a:r>
                <a:rPr lang="en-US" sz="1400" i="1" u="sng" baseline="0">
                  <a:solidFill>
                    <a:schemeClr val="dk1"/>
                  </a:solidFill>
                  <a:effectLst/>
                  <a:latin typeface="Times New Roman" panose="02020603050405020304" pitchFamily="18" charset="0"/>
                  <a:ea typeface="+mn-ea"/>
                  <a:cs typeface="Times New Roman" panose="02020603050405020304" pitchFamily="18" charset="0"/>
                </a:rPr>
                <a:t> Criteria</a:t>
              </a:r>
              <a:r>
                <a:rPr lang="en-US" sz="1400" i="1" u="sng">
                  <a:solidFill>
                    <a:schemeClr val="dk1"/>
                  </a:solidFill>
                  <a:effectLst/>
                  <a:latin typeface="Times New Roman" panose="02020603050405020304" pitchFamily="18" charset="0"/>
                  <a:ea typeface="+mn-ea"/>
                  <a:cs typeface="Times New Roman" panose="02020603050405020304" pitchFamily="18" charset="0"/>
                </a:rPr>
                <a:t>: </a:t>
              </a:r>
              <a:endParaRPr lang="en-US" sz="1400">
                <a:effectLst/>
                <a:latin typeface="Times New Roman" panose="02020603050405020304" pitchFamily="18" charset="0"/>
                <a:cs typeface="Times New Roman" panose="02020603050405020304" pitchFamily="18" charset="0"/>
              </a:endParaRPr>
            </a:p>
            <a:p>
              <a:r>
                <a:rPr lang="en-US" sz="1400">
                  <a:solidFill>
                    <a:schemeClr val="dk1"/>
                  </a:solidFill>
                  <a:effectLst/>
                  <a:latin typeface="Times New Roman" panose="02020603050405020304" pitchFamily="18" charset="0"/>
                  <a:ea typeface="+mn-ea"/>
                  <a:cs typeface="Times New Roman" panose="02020603050405020304" pitchFamily="18" charset="0"/>
                </a:rPr>
                <a:t>The value</a:t>
              </a:r>
              <a:r>
                <a:rPr lang="en-US" sz="1400" baseline="0">
                  <a:solidFill>
                    <a:schemeClr val="dk1"/>
                  </a:solidFill>
                  <a:effectLst/>
                  <a:latin typeface="Times New Roman" panose="02020603050405020304" pitchFamily="18" charset="0"/>
                  <a:ea typeface="+mn-ea"/>
                  <a:cs typeface="Times New Roman" panose="02020603050405020304" pitchFamily="18" charset="0"/>
                </a:rPr>
                <a:t> of </a:t>
              </a:r>
              <a:r>
                <a:rPr lang="en-US" sz="1400" i="1" baseline="0">
                  <a:solidFill>
                    <a:schemeClr val="dk1"/>
                  </a:solidFill>
                  <a:effectLst/>
                  <a:latin typeface="Times New Roman" panose="02020603050405020304" pitchFamily="18" charset="0"/>
                  <a:ea typeface="+mn-ea"/>
                  <a:cs typeface="Times New Roman" panose="02020603050405020304" pitchFamily="18" charset="0"/>
                </a:rPr>
                <a:t>D(t)</a:t>
              </a:r>
              <a:r>
                <a:rPr lang="en-US" sz="1400" baseline="0">
                  <a:solidFill>
                    <a:schemeClr val="dk1"/>
                  </a:solidFill>
                  <a:effectLst/>
                  <a:latin typeface="Times New Roman" panose="02020603050405020304" pitchFamily="18" charset="0"/>
                  <a:ea typeface="+mn-ea"/>
                  <a:cs typeface="Times New Roman" panose="02020603050405020304" pitchFamily="18" charset="0"/>
                </a:rPr>
                <a:t> at failure, </a:t>
              </a:r>
              <a:r>
                <a:rPr lang="en-US" sz="1400" i="1" baseline="0">
                  <a:solidFill>
                    <a:schemeClr val="dk1"/>
                  </a:solidFill>
                  <a:effectLst/>
                  <a:latin typeface="Times New Roman" panose="02020603050405020304" pitchFamily="18" charset="0"/>
                  <a:ea typeface="+mn-ea"/>
                  <a:cs typeface="Times New Roman" panose="02020603050405020304" pitchFamily="18" charset="0"/>
                </a:rPr>
                <a:t>D</a:t>
              </a:r>
              <a:r>
                <a:rPr lang="en-US" sz="1400" i="1" baseline="-25000">
                  <a:solidFill>
                    <a:schemeClr val="dk1"/>
                  </a:solidFill>
                  <a:effectLst/>
                  <a:latin typeface="Times New Roman" panose="02020603050405020304" pitchFamily="18" charset="0"/>
                  <a:ea typeface="+mn-ea"/>
                  <a:cs typeface="Times New Roman" panose="02020603050405020304" pitchFamily="18" charset="0"/>
                </a:rPr>
                <a:t>f</a:t>
              </a:r>
              <a:r>
                <a:rPr lang="en-US" sz="1400" baseline="0">
                  <a:solidFill>
                    <a:schemeClr val="dk1"/>
                  </a:solidFill>
                  <a:effectLst/>
                  <a:latin typeface="Times New Roman" panose="02020603050405020304" pitchFamily="18" charset="0"/>
                  <a:ea typeface="+mn-ea"/>
                  <a:cs typeface="Times New Roman" panose="02020603050405020304" pitchFamily="18" charset="0"/>
                </a:rPr>
                <a:t>, is defined as the </a:t>
              </a:r>
              <a:r>
                <a:rPr lang="en-US" sz="1400" i="1" baseline="0">
                  <a:solidFill>
                    <a:schemeClr val="dk1"/>
                  </a:solidFill>
                  <a:effectLst/>
                  <a:latin typeface="Times New Roman" panose="02020603050405020304" pitchFamily="18" charset="0"/>
                  <a:ea typeface="+mn-ea"/>
                  <a:cs typeface="Times New Roman" panose="02020603050405020304" pitchFamily="18" charset="0"/>
                </a:rPr>
                <a:t>D(t)</a:t>
              </a:r>
              <a:r>
                <a:rPr lang="en-US" sz="1400" baseline="0">
                  <a:solidFill>
                    <a:schemeClr val="dk1"/>
                  </a:solidFill>
                  <a:effectLst/>
                  <a:latin typeface="Times New Roman" panose="02020603050405020304" pitchFamily="18" charset="0"/>
                  <a:ea typeface="+mn-ea"/>
                  <a:cs typeface="Times New Roman" panose="02020603050405020304" pitchFamily="18" charset="0"/>
                </a:rPr>
                <a:t> which corresponds to a 35% reduction in undamaged </a:t>
              </a:r>
              <a:r>
                <a:rPr lang="en-US" sz="1400" i="1" baseline="0">
                  <a:solidFill>
                    <a:schemeClr val="dk1"/>
                  </a:solidFill>
                  <a:effectLst/>
                  <a:latin typeface="Times New Roman" panose="02020603050405020304" pitchFamily="18" charset="0"/>
                  <a:ea typeface="+mn-ea"/>
                  <a:cs typeface="Times New Roman" panose="02020603050405020304" pitchFamily="18" charset="0"/>
                </a:rPr>
                <a:t>|G*|·sin</a:t>
              </a:r>
              <a:r>
                <a:rPr lang="el-GR" sz="1400" i="1" baseline="0">
                  <a:solidFill>
                    <a:schemeClr val="dk1"/>
                  </a:solidFill>
                  <a:effectLst/>
                  <a:latin typeface="Times New Roman" panose="02020603050405020304" pitchFamily="18" charset="0"/>
                  <a:ea typeface="+mn-ea"/>
                  <a:cs typeface="Times New Roman" panose="02020603050405020304" pitchFamily="18" charset="0"/>
                </a:rPr>
                <a:t>δ</a:t>
              </a:r>
              <a:r>
                <a:rPr lang="en-US" sz="1400" i="1" baseline="0">
                  <a:solidFill>
                    <a:schemeClr val="dk1"/>
                  </a:solidFill>
                  <a:effectLst/>
                  <a:latin typeface="Times New Roman" panose="02020603050405020304" pitchFamily="18" charset="0"/>
                  <a:ea typeface="+mn-ea"/>
                  <a:cs typeface="Times New Roman" panose="02020603050405020304" pitchFamily="18" charset="0"/>
                </a:rPr>
                <a:t> (C</a:t>
              </a:r>
              <a:r>
                <a:rPr lang="en-US" sz="1400" i="1" baseline="-25000">
                  <a:solidFill>
                    <a:schemeClr val="dk1"/>
                  </a:solidFill>
                  <a:effectLst/>
                  <a:latin typeface="Times New Roman" panose="02020603050405020304" pitchFamily="18" charset="0"/>
                  <a:ea typeface="+mn-ea"/>
                  <a:cs typeface="Times New Roman" panose="02020603050405020304" pitchFamily="18" charset="0"/>
                </a:rPr>
                <a:t>0</a:t>
              </a:r>
              <a:r>
                <a:rPr lang="en-US" sz="1400" i="1" baseline="0">
                  <a:solidFill>
                    <a:schemeClr val="dk1"/>
                  </a:solidFill>
                  <a:effectLst/>
                  <a:latin typeface="Times New Roman" panose="02020603050405020304" pitchFamily="18" charset="0"/>
                  <a:ea typeface="+mn-ea"/>
                  <a:cs typeface="Times New Roman" panose="02020603050405020304" pitchFamily="18" charset="0"/>
                </a:rPr>
                <a:t>)</a:t>
              </a:r>
              <a:r>
                <a:rPr lang="en-US" sz="1400" i="0" baseline="0">
                  <a:solidFill>
                    <a:schemeClr val="dk1"/>
                  </a:solidFill>
                  <a:effectLst/>
                  <a:latin typeface="Times New Roman" panose="02020603050405020304" pitchFamily="18" charset="0"/>
                  <a:ea typeface="+mn-ea"/>
                  <a:cs typeface="Times New Roman" panose="02020603050405020304" pitchFamily="18" charset="0"/>
                </a:rPr>
                <a:t> as specified in T391. However, for research purposes, the failure criterion can be changed in the spreadsheet (Cell AC2) </a:t>
              </a:r>
              <a:r>
                <a:rPr lang="en-US" altLang="zh-CN" sz="1400" i="0" baseline="0">
                  <a:solidFill>
                    <a:schemeClr val="dk1"/>
                  </a:solidFill>
                  <a:effectLst/>
                  <a:latin typeface="Times New Roman" panose="02020603050405020304" pitchFamily="18" charset="0"/>
                  <a:ea typeface="+mn-ea"/>
                  <a:cs typeface="Times New Roman" panose="02020603050405020304" pitchFamily="18" charset="0"/>
                </a:rPr>
                <a:t>in which case the user need to define the ended point to fit the damaged curve to calculate the C factors according to the new fit</a:t>
              </a:r>
              <a:r>
                <a:rPr lang="en-US" sz="1400" i="0" baseline="0">
                  <a:solidFill>
                    <a:schemeClr val="dk1"/>
                  </a:solidFill>
                  <a:effectLst/>
                  <a:latin typeface="Times New Roman" panose="02020603050405020304" pitchFamily="18" charset="0"/>
                  <a:ea typeface="+mn-ea"/>
                  <a:cs typeface="Times New Roman" panose="02020603050405020304" pitchFamily="18" charset="0"/>
                </a:rPr>
                <a:t>.</a:t>
              </a:r>
              <a:endParaRPr lang="en-US" sz="1400">
                <a:effectLst/>
                <a:latin typeface="Times New Roman" panose="02020603050405020304" pitchFamily="18" charset="0"/>
                <a:cs typeface="Times New Roman" panose="02020603050405020304" pitchFamily="18" charset="0"/>
              </a:endParaRPr>
            </a:p>
            <a:p>
              <a:endParaRPr lang="en-US" sz="1400"/>
            </a:p>
            <a:p>
              <a:r>
                <a:rPr lang="en-US" sz="1400" b="1" baseline="0">
                  <a:latin typeface="Times New Roman" pitchFamily="18" charset="0"/>
                  <a:cs typeface="Times New Roman" pitchFamily="18" charset="0"/>
                </a:rPr>
                <a:t>Please direct questions to:</a:t>
              </a:r>
            </a:p>
            <a:p>
              <a:pPr fontAlgn="base"/>
              <a:endParaRPr lang="en-US" sz="1200" baseline="0">
                <a:solidFill>
                  <a:schemeClr val="dk1"/>
                </a:solidFill>
                <a:latin typeface="Times New Roman" pitchFamily="18" charset="0"/>
                <a:ea typeface="+mn-ea"/>
                <a:cs typeface="Times New Roman" pitchFamily="18" charset="0"/>
              </a:endParaRPr>
            </a:p>
            <a:p>
              <a:r>
                <a:rPr lang="en-US" sz="1400" baseline="0">
                  <a:solidFill>
                    <a:schemeClr val="dk1"/>
                  </a:solidFill>
                  <a:latin typeface="Times New Roman" pitchFamily="18" charset="0"/>
                  <a:ea typeface="+mn-ea"/>
                  <a:cs typeface="Times New Roman" pitchFamily="18" charset="0"/>
                </a:rPr>
                <a:t>Professor Hussain Bahia, Ph.D.</a:t>
              </a:r>
              <a:endParaRPr lang="en-US" sz="1400">
                <a:latin typeface="Times New Roman" pitchFamily="18" charset="0"/>
                <a:cs typeface="Times New Roman"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400" baseline="0">
                  <a:solidFill>
                    <a:schemeClr val="dk1"/>
                  </a:solidFill>
                  <a:latin typeface="Times New Roman" pitchFamily="18" charset="0"/>
                  <a:ea typeface="+mn-ea"/>
                  <a:cs typeface="Times New Roman" pitchFamily="18" charset="0"/>
                </a:rPr>
                <a:t>bahia@engr.wisc.edu</a:t>
              </a:r>
            </a:p>
            <a:p>
              <a:endParaRPr lang="en-US" sz="1400">
                <a:solidFill>
                  <a:schemeClr val="dk1"/>
                </a:solidFill>
                <a:latin typeface="Times New Roman" pitchFamily="18" charset="0"/>
                <a:ea typeface="+mn-ea"/>
                <a:cs typeface="Times New Roman" pitchFamily="18" charset="0"/>
              </a:endParaRPr>
            </a:p>
            <a:p>
              <a:r>
                <a:rPr lang="en-US" sz="1400">
                  <a:solidFill>
                    <a:srgbClr val="FF0000"/>
                  </a:solidFill>
                  <a:latin typeface="Times New Roman" pitchFamily="18" charset="0"/>
                  <a:cs typeface="Times New Roman" pitchFamily="18" charset="0"/>
                </a:rPr>
                <a:t>Note about different</a:t>
              </a:r>
              <a:r>
                <a:rPr lang="en-US" sz="1400" baseline="0">
                  <a:solidFill>
                    <a:srgbClr val="FF0000"/>
                  </a:solidFill>
                  <a:latin typeface="Times New Roman" pitchFamily="18" charset="0"/>
                  <a:cs typeface="Times New Roman" pitchFamily="18" charset="0"/>
                </a:rPr>
                <a:t> DSRs</a:t>
              </a:r>
            </a:p>
            <a:p>
              <a:r>
                <a:rPr lang="en-US" sz="1400" baseline="0">
                  <a:latin typeface="Times New Roman" pitchFamily="18" charset="0"/>
                  <a:cs typeface="Times New Roman" pitchFamily="18" charset="0"/>
                </a:rPr>
                <a:t>Different DSRs allow setting up the strain sweep tests in different ways. However, T391 requires that 10-s intervals at each strain amplitude. This is called stepped linear strain sweep rather than linear sweep. Since the T391 requires 31 strain levels, the total number of datapoints to be uploaded in this analysis sheet is 310 rows. Please see example.</a:t>
              </a:r>
            </a:p>
            <a:p>
              <a:endParaRPr lang="en-US" sz="1400" baseline="0">
                <a:latin typeface="Times New Roman" pitchFamily="18" charset="0"/>
                <a:cs typeface="Times New Roman"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a:solidFill>
                    <a:srgbClr val="FF0000"/>
                  </a:solidFill>
                  <a:latin typeface="Times New Roman" pitchFamily="18" charset="0"/>
                  <a:ea typeface="+mn-ea"/>
                  <a:cs typeface="Times New Roman" pitchFamily="18" charset="0"/>
                </a:rPr>
                <a:t>Note about the derivation error of D</a:t>
              </a:r>
              <a:r>
                <a:rPr lang="en-US" sz="1400" baseline="-25000">
                  <a:solidFill>
                    <a:srgbClr val="FF0000"/>
                  </a:solidFill>
                  <a:latin typeface="Times New Roman" pitchFamily="18" charset="0"/>
                  <a:ea typeface="+mn-ea"/>
                  <a:cs typeface="Times New Roman" pitchFamily="18" charset="0"/>
                </a:rPr>
                <a:t>f</a:t>
              </a:r>
              <a:r>
                <a:rPr lang="en-US" sz="1400">
                  <a:solidFill>
                    <a:srgbClr val="FF0000"/>
                  </a:solidFill>
                  <a:latin typeface="Times New Roman" pitchFamily="18" charset="0"/>
                  <a:ea typeface="+mn-ea"/>
                  <a:cs typeface="Times New Roman" pitchFamily="18" charset="0"/>
                </a:rPr>
                <a:t> in AASHTO T391-20 standard</a:t>
              </a:r>
            </a:p>
            <a:p>
              <a:r>
                <a:rPr lang="en-US" sz="1400" baseline="0">
                  <a:latin typeface="Times New Roman" pitchFamily="18" charset="0"/>
                  <a:cs typeface="Times New Roman" pitchFamily="18" charset="0"/>
                </a:rPr>
                <a:t>The equation (7) in AASHTO T391-20 standard needs to be corrected as following:</a:t>
              </a:r>
            </a:p>
            <a:p>
              <a:pPr/>
              <a:r>
                <a:rPr lang="en-US" sz="1200" b="0" i="0" baseline="0">
                  <a:latin typeface="Cambria Math" panose="02040503050406030204" pitchFamily="18" charset="0"/>
                  <a:cs typeface="Times New Roman" pitchFamily="18" charset="0"/>
                </a:rPr>
                <a:t>𝐷_𝑓=</a:t>
              </a:r>
              <a:r>
                <a:rPr lang="en-US" sz="1200" b="0" i="0" baseline="0">
                  <a:solidFill>
                    <a:schemeClr val="dk1"/>
                  </a:solidFill>
                  <a:effectLst/>
                  <a:latin typeface="Cambria Math" panose="02040503050406030204" pitchFamily="18" charset="0"/>
                  <a:ea typeface="+mn-ea"/>
                  <a:cs typeface="+mn-cs"/>
                </a:rPr>
                <a:t>(0.35)(𝐶_0/𝐶_1 )^((</a:t>
              </a:r>
              <a:r>
                <a:rPr lang="en-US" sz="1200" b="0" i="0" baseline="0">
                  <a:latin typeface="Cambria Math" panose="02040503050406030204" pitchFamily="18" charset="0"/>
                  <a:cs typeface="Times New Roman" pitchFamily="18" charset="0"/>
                </a:rPr>
                <a:t>1/𝐶_2 ) )</a:t>
              </a:r>
              <a:endParaRPr lang="en-US" sz="1200" baseline="0">
                <a:latin typeface="Times New Roman" pitchFamily="18" charset="0"/>
                <a:cs typeface="Times New Roman" pitchFamily="18" charset="0"/>
              </a:endParaRPr>
            </a:p>
            <a:p>
              <a:r>
                <a:rPr lang="en-US" sz="1400" baseline="0">
                  <a:latin typeface="Times New Roman" pitchFamily="18" charset="0"/>
                  <a:cs typeface="Times New Roman" pitchFamily="18" charset="0"/>
                </a:rPr>
                <a:t> revised to</a:t>
              </a:r>
            </a:p>
            <a:p>
              <a:pPr algn="ctr"/>
              <a:r>
                <a:rPr lang="en-US" sz="1200" b="0" i="0" baseline="0">
                  <a:solidFill>
                    <a:schemeClr val="dk1"/>
                  </a:solidFill>
                  <a:effectLst/>
                  <a:latin typeface="Cambria Math" panose="02040503050406030204" pitchFamily="18" charset="0"/>
                  <a:ea typeface="+mn-ea"/>
                  <a:cs typeface="+mn-cs"/>
                </a:rPr>
                <a:t>𝐷_𝑓=(0.35</a:t>
              </a:r>
              <a:r>
                <a:rPr lang="en-US" sz="1200" b="0" i="0" baseline="0">
                  <a:solidFill>
                    <a:schemeClr val="dk1"/>
                  </a:solidFill>
                  <a:effectLst/>
                  <a:latin typeface="Cambria Math" panose="02040503050406030204" pitchFamily="18" charset="0"/>
                  <a:ea typeface="Cambria Math" panose="02040503050406030204" pitchFamily="18" charset="0"/>
                  <a:cs typeface="+mn-cs"/>
                </a:rPr>
                <a:t>∙</a:t>
              </a:r>
              <a:r>
                <a:rPr lang="en-US" sz="1100" b="0" i="0" baseline="0">
                  <a:solidFill>
                    <a:schemeClr val="dk1"/>
                  </a:solidFill>
                  <a:effectLst/>
                  <a:latin typeface="Cambria Math" panose="02040503050406030204" pitchFamily="18" charset="0"/>
                  <a:ea typeface="+mn-ea"/>
                  <a:cs typeface="+mn-cs"/>
                </a:rPr>
                <a:t>𝐶_0/𝐶_1 )</a:t>
              </a:r>
              <a:r>
                <a:rPr lang="en-US" sz="1200" b="0" i="0" baseline="0">
                  <a:solidFill>
                    <a:schemeClr val="dk1"/>
                  </a:solidFill>
                  <a:effectLst/>
                  <a:latin typeface="Cambria Math" panose="02040503050406030204" pitchFamily="18" charset="0"/>
                  <a:ea typeface="+mn-ea"/>
                  <a:cs typeface="+mn-cs"/>
                </a:rPr>
                <a:t>^((1/𝐶_2 ) )</a:t>
              </a:r>
              <a:r>
                <a:rPr lang="en-US" sz="1200" baseline="0">
                  <a:solidFill>
                    <a:schemeClr val="dk1"/>
                  </a:solidFill>
                  <a:effectLst/>
                  <a:latin typeface="+mn-lt"/>
                  <a:ea typeface="+mn-ea"/>
                  <a:cs typeface="+mn-cs"/>
                </a:rPr>
                <a:t> </a:t>
              </a:r>
              <a:endParaRPr lang="en-US" sz="1200" baseline="0">
                <a:latin typeface="Times New Roman" pitchFamily="18" charset="0"/>
                <a:cs typeface="Times New Roman" pitchFamily="18" charset="0"/>
              </a:endParaRPr>
            </a:p>
            <a:p>
              <a:r>
                <a:rPr lang="en-US" sz="1400">
                  <a:latin typeface="Times New Roman" pitchFamily="18" charset="0"/>
                  <a:cs typeface="Times New Roman" pitchFamily="18" charset="0"/>
                </a:rPr>
                <a:t>This is needed because the equation</a:t>
              </a:r>
              <a:r>
                <a:rPr lang="en-US" sz="1400" baseline="0">
                  <a:latin typeface="Times New Roman" pitchFamily="18" charset="0"/>
                  <a:cs typeface="Times New Roman" pitchFamily="18" charset="0"/>
                </a:rPr>
                <a:t> from which </a:t>
              </a:r>
              <a:r>
                <a:rPr lang="en-US" sz="1100" b="0" i="0" baseline="0">
                  <a:solidFill>
                    <a:schemeClr val="dk1"/>
                  </a:solidFill>
                  <a:effectLst/>
                  <a:latin typeface="Cambria Math" panose="02040503050406030204" pitchFamily="18" charset="0"/>
                  <a:ea typeface="+mn-ea"/>
                  <a:cs typeface="+mn-cs"/>
                </a:rPr>
                <a:t>𝐷_𝑓</a:t>
              </a:r>
              <a:r>
                <a:rPr lang="en-US" sz="1400" baseline="0">
                  <a:latin typeface="Times New Roman" pitchFamily="18" charset="0"/>
                  <a:cs typeface="Times New Roman" pitchFamily="18" charset="0"/>
                </a:rPr>
                <a:t> is derived is as follows:</a:t>
              </a:r>
            </a:p>
            <a:p>
              <a:r>
                <a:rPr lang="en-US" sz="1400" baseline="0">
                  <a:latin typeface="Times New Roman" pitchFamily="18" charset="0"/>
                  <a:cs typeface="Times New Roman" pitchFamily="18" charset="0"/>
                </a:rPr>
                <a:t> </a:t>
              </a:r>
              <a:endParaRPr lang="en-US" altLang="zh-CN" sz="1400" baseline="0">
                <a:solidFill>
                  <a:srgbClr val="FF0000"/>
                </a:solidFill>
                <a:latin typeface="Times New Roman" pitchFamily="18" charset="0"/>
                <a:ea typeface="+mn-ea"/>
                <a:cs typeface="Times New Roman" pitchFamily="18" charset="0"/>
              </a:endParaRPr>
            </a:p>
            <a:p>
              <a:endParaRPr lang="en-US" altLang="zh-CN" sz="1400" baseline="0">
                <a:solidFill>
                  <a:srgbClr val="FF0000"/>
                </a:solidFill>
                <a:latin typeface="Times New Roman" pitchFamily="18" charset="0"/>
                <a:ea typeface="+mn-ea"/>
                <a:cs typeface="Times New Roman" pitchFamily="18" charset="0"/>
              </a:endParaRPr>
            </a:p>
            <a:p>
              <a:r>
                <a:rPr lang="en-US" altLang="zh-CN" sz="1200" baseline="0">
                  <a:solidFill>
                    <a:schemeClr val="tx1"/>
                  </a:solidFill>
                  <a:latin typeface="Times New Roman" pitchFamily="18" charset="0"/>
                  <a:ea typeface="+mn-ea"/>
                  <a:cs typeface="Times New Roman" pitchFamily="18" charset="0"/>
                </a:rPr>
                <a:t>At 35% reduction in G* sin </a:t>
              </a:r>
              <a:r>
                <a:rPr lang="en-US" altLang="zh-CN" sz="1200" baseline="0">
                  <a:solidFill>
                    <a:schemeClr val="tx1"/>
                  </a:solidFill>
                  <a:latin typeface="Symbol" panose="05050102010706020507" pitchFamily="18" charset="2"/>
                  <a:ea typeface="+mn-ea"/>
                  <a:cs typeface="Times New Roman" pitchFamily="18" charset="0"/>
                </a:rPr>
                <a:t>d </a:t>
              </a:r>
              <a:r>
                <a:rPr lang="en-US" altLang="zh-CN" sz="1200" baseline="0">
                  <a:solidFill>
                    <a:schemeClr val="tx1"/>
                  </a:solidFill>
                  <a:latin typeface="Times New Roman" panose="02020603050405020304" pitchFamily="18" charset="0"/>
                  <a:ea typeface="+mn-ea"/>
                  <a:cs typeface="Times New Roman" panose="02020603050405020304" pitchFamily="18" charset="0"/>
                </a:rPr>
                <a:t>the equation becomes Log (C</a:t>
              </a:r>
              <a:r>
                <a:rPr lang="en-US" altLang="zh-CN" sz="1200" baseline="-25000">
                  <a:solidFill>
                    <a:schemeClr val="tx1"/>
                  </a:solidFill>
                  <a:latin typeface="Times New Roman" panose="02020603050405020304" pitchFamily="18" charset="0"/>
                  <a:ea typeface="+mn-ea"/>
                  <a:cs typeface="Times New Roman" panose="02020603050405020304" pitchFamily="18" charset="0"/>
                </a:rPr>
                <a:t>o</a:t>
              </a:r>
              <a:r>
                <a:rPr lang="en-US" altLang="zh-CN" sz="1200" baseline="0">
                  <a:solidFill>
                    <a:schemeClr val="tx1"/>
                  </a:solidFill>
                  <a:latin typeface="Times New Roman" panose="02020603050405020304" pitchFamily="18" charset="0"/>
                  <a:ea typeface="+mn-ea"/>
                  <a:cs typeface="Times New Roman" panose="02020603050405020304" pitchFamily="18" charset="0"/>
                </a:rPr>
                <a:t> (1-0.65))= log (0.35*C</a:t>
              </a:r>
              <a:r>
                <a:rPr lang="en-US" altLang="zh-CN" sz="1200" baseline="-25000">
                  <a:solidFill>
                    <a:schemeClr val="tx1"/>
                  </a:solidFill>
                  <a:latin typeface="Times New Roman" panose="02020603050405020304" pitchFamily="18" charset="0"/>
                  <a:ea typeface="+mn-ea"/>
                  <a:cs typeface="Times New Roman" panose="02020603050405020304" pitchFamily="18" charset="0"/>
                </a:rPr>
                <a:t>o</a:t>
              </a:r>
              <a:r>
                <a:rPr lang="en-US" altLang="zh-CN" sz="1200" baseline="0">
                  <a:solidFill>
                    <a:schemeClr val="tx1"/>
                  </a:solidFill>
                  <a:latin typeface="Times New Roman" panose="02020603050405020304" pitchFamily="18" charset="0"/>
                  <a:ea typeface="+mn-ea"/>
                  <a:cs typeface="Times New Roman" panose="02020603050405020304" pitchFamily="18" charset="0"/>
                </a:rPr>
                <a:t>). </a:t>
              </a:r>
            </a:p>
            <a:p>
              <a:r>
                <a:rPr lang="en-US" altLang="zh-CN" sz="1200" baseline="0">
                  <a:solidFill>
                    <a:schemeClr val="tx1"/>
                  </a:solidFill>
                  <a:latin typeface="Times New Roman" panose="02020603050405020304" pitchFamily="18" charset="0"/>
                  <a:ea typeface="+mn-ea"/>
                  <a:cs typeface="Times New Roman" panose="02020603050405020304" pitchFamily="18" charset="0"/>
                </a:rPr>
                <a:t>Therefore, log(0.35*C</a:t>
              </a:r>
              <a:r>
                <a:rPr lang="en-US" altLang="zh-CN" sz="1200" baseline="-25000">
                  <a:solidFill>
                    <a:schemeClr val="tx1"/>
                  </a:solidFill>
                  <a:latin typeface="Times New Roman" panose="02020603050405020304" pitchFamily="18" charset="0"/>
                  <a:ea typeface="+mn-ea"/>
                  <a:cs typeface="Times New Roman" panose="02020603050405020304" pitchFamily="18" charset="0"/>
                </a:rPr>
                <a:t>o</a:t>
              </a:r>
              <a:r>
                <a:rPr lang="en-US" altLang="zh-CN" sz="1200" baseline="0">
                  <a:solidFill>
                    <a:schemeClr val="tx1"/>
                  </a:solidFill>
                  <a:latin typeface="Times New Roman" panose="02020603050405020304" pitchFamily="18" charset="0"/>
                  <a:ea typeface="+mn-ea"/>
                  <a:cs typeface="Times New Roman" panose="02020603050405020304" pitchFamily="18" charset="0"/>
                </a:rPr>
                <a:t>/C</a:t>
              </a:r>
              <a:r>
                <a:rPr lang="en-US" altLang="zh-CN" sz="1200" baseline="-25000">
                  <a:solidFill>
                    <a:schemeClr val="tx1"/>
                  </a:solidFill>
                  <a:latin typeface="Times New Roman" panose="02020603050405020304" pitchFamily="18" charset="0"/>
                  <a:ea typeface="+mn-ea"/>
                  <a:cs typeface="Times New Roman" panose="02020603050405020304" pitchFamily="18" charset="0"/>
                </a:rPr>
                <a:t>1</a:t>
              </a:r>
              <a:r>
                <a:rPr lang="en-US" altLang="zh-CN" sz="1200" baseline="0">
                  <a:solidFill>
                    <a:schemeClr val="tx1"/>
                  </a:solidFill>
                  <a:latin typeface="Times New Roman" panose="02020603050405020304" pitchFamily="18" charset="0"/>
                  <a:ea typeface="+mn-ea"/>
                  <a:cs typeface="Times New Roman" panose="02020603050405020304" pitchFamily="18" charset="0"/>
                </a:rPr>
                <a:t>) = C2 log(D</a:t>
              </a:r>
              <a:r>
                <a:rPr lang="en-US" altLang="zh-CN" sz="1200" baseline="-25000">
                  <a:solidFill>
                    <a:schemeClr val="tx1"/>
                  </a:solidFill>
                  <a:latin typeface="Times New Roman" panose="02020603050405020304" pitchFamily="18" charset="0"/>
                  <a:ea typeface="+mn-ea"/>
                  <a:cs typeface="Times New Roman" panose="02020603050405020304" pitchFamily="18" charset="0"/>
                </a:rPr>
                <a:t>f</a:t>
              </a:r>
              <a:r>
                <a:rPr lang="en-US" altLang="zh-CN" sz="1200" baseline="0">
                  <a:solidFill>
                    <a:schemeClr val="tx1"/>
                  </a:solidFill>
                  <a:latin typeface="Times New Roman" panose="02020603050405020304" pitchFamily="18" charset="0"/>
                  <a:ea typeface="+mn-ea"/>
                  <a:cs typeface="Times New Roman" panose="02020603050405020304" pitchFamily="18" charset="0"/>
                </a:rPr>
                <a:t>). Solving for D</a:t>
              </a:r>
              <a:r>
                <a:rPr lang="en-US" altLang="zh-CN" sz="1200" baseline="-25000">
                  <a:solidFill>
                    <a:schemeClr val="tx1"/>
                  </a:solidFill>
                  <a:latin typeface="Times New Roman" panose="02020603050405020304" pitchFamily="18" charset="0"/>
                  <a:ea typeface="+mn-ea"/>
                  <a:cs typeface="Times New Roman" panose="02020603050405020304" pitchFamily="18" charset="0"/>
                </a:rPr>
                <a:t>f</a:t>
              </a:r>
              <a:r>
                <a:rPr lang="en-US" altLang="zh-CN" sz="1200" baseline="0">
                  <a:solidFill>
                    <a:schemeClr val="tx1"/>
                  </a:solidFill>
                  <a:latin typeface="Times New Roman" panose="02020603050405020304" pitchFamily="18" charset="0"/>
                  <a:ea typeface="+mn-ea"/>
                  <a:cs typeface="Times New Roman" panose="02020603050405020304" pitchFamily="18" charset="0"/>
                </a:rPr>
                <a:t>  will result in the revised formula. </a:t>
              </a:r>
            </a:p>
            <a:p>
              <a:endParaRPr lang="en-US" altLang="zh-CN" sz="1200">
                <a:solidFill>
                  <a:srgbClr val="FF0000"/>
                </a:solidFill>
                <a:latin typeface="Times New Roman" pitchFamily="18" charset="0"/>
                <a:ea typeface="+mn-ea"/>
                <a:cs typeface="Times New Roman" pitchFamily="18" charset="0"/>
              </a:endParaRPr>
            </a:p>
            <a:p>
              <a:r>
                <a:rPr lang="en-US" altLang="zh-CN" sz="1200">
                  <a:solidFill>
                    <a:srgbClr val="FF0000"/>
                  </a:solidFill>
                  <a:latin typeface="Times New Roman" pitchFamily="18" charset="0"/>
                  <a:ea typeface="+mn-ea"/>
                  <a:cs typeface="Times New Roman" pitchFamily="18" charset="0"/>
                </a:rPr>
                <a:t>March 26, 2024: </a:t>
              </a:r>
              <a:r>
                <a:rPr lang="en-US" sz="1200">
                  <a:solidFill>
                    <a:srgbClr val="FF0000"/>
                  </a:solidFill>
                  <a:latin typeface="Times New Roman" pitchFamily="18" charset="0"/>
                  <a:ea typeface="+mn-ea"/>
                  <a:cs typeface="Times New Roman" pitchFamily="18" charset="0"/>
                </a:rPr>
                <a:t>Spreadsheet updated to correct the derivation error of D</a:t>
              </a:r>
              <a:r>
                <a:rPr lang="en-US" sz="1200" baseline="-25000">
                  <a:solidFill>
                    <a:srgbClr val="FF0000"/>
                  </a:solidFill>
                  <a:latin typeface="Times New Roman" pitchFamily="18" charset="0"/>
                  <a:ea typeface="+mn-ea"/>
                  <a:cs typeface="Times New Roman" pitchFamily="18" charset="0"/>
                </a:rPr>
                <a:t>f</a:t>
              </a:r>
              <a:r>
                <a:rPr lang="en-US" sz="1200">
                  <a:solidFill>
                    <a:srgbClr val="FF0000"/>
                  </a:solidFill>
                  <a:latin typeface="Times New Roman" pitchFamily="18" charset="0"/>
                  <a:ea typeface="+mn-ea"/>
                  <a:cs typeface="Times New Roman" pitchFamily="18" charset="0"/>
                </a:rPr>
                <a:t> in AASHTO T391-20 standard by Dr. Rui </a:t>
              </a:r>
              <a:r>
                <a:rPr lang="en-US" altLang="zh-CN" sz="1200">
                  <a:solidFill>
                    <a:srgbClr val="FF0000"/>
                  </a:solidFill>
                  <a:latin typeface="Times New Roman" pitchFamily="18" charset="0"/>
                  <a:ea typeface="+mn-ea"/>
                  <a:cs typeface="Times New Roman" pitchFamily="18" charset="0"/>
                </a:rPr>
                <a:t>Wang.</a:t>
              </a:r>
              <a:endParaRPr lang="en-US" sz="1200">
                <a:solidFill>
                  <a:srgbClr val="FF0000"/>
                </a:solidFill>
                <a:latin typeface="Times New Roman" pitchFamily="18" charset="0"/>
                <a:ea typeface="+mn-ea"/>
                <a:cs typeface="Times New Roman" pitchFamily="18" charset="0"/>
              </a:endParaRPr>
            </a:p>
            <a:p>
              <a:r>
                <a:rPr lang="en-US" sz="1200">
                  <a:solidFill>
                    <a:sysClr val="windowText" lastClr="000000"/>
                  </a:solidFill>
                  <a:latin typeface="Times New Roman" pitchFamily="18" charset="0"/>
                  <a:cs typeface="Times New Roman" pitchFamily="18" charset="0"/>
                </a:rPr>
                <a:t>July</a:t>
              </a:r>
              <a:r>
                <a:rPr lang="en-US" sz="1200" baseline="0">
                  <a:solidFill>
                    <a:sysClr val="windowText" lastClr="000000"/>
                  </a:solidFill>
                  <a:latin typeface="Times New Roman" pitchFamily="18" charset="0"/>
                  <a:cs typeface="Times New Roman" pitchFamily="18" charset="0"/>
                </a:rPr>
                <a:t> 31, 2023: Spreadsheet updated to remove the damage </a:t>
              </a:r>
              <a:r>
                <a:rPr lang="en-US" altLang="zh-CN" sz="1200" baseline="0">
                  <a:solidFill>
                    <a:sysClr val="windowText" lastClr="000000"/>
                  </a:solidFill>
                  <a:latin typeface="Times New Roman" pitchFamily="18" charset="0"/>
                  <a:cs typeface="Times New Roman" pitchFamily="18" charset="0"/>
                </a:rPr>
                <a:t>accumulation</a:t>
              </a:r>
              <a:r>
                <a:rPr lang="en-US" sz="1200" baseline="0">
                  <a:solidFill>
                    <a:sysClr val="windowText" lastClr="000000"/>
                  </a:solidFill>
                  <a:latin typeface="Times New Roman" pitchFamily="18" charset="0"/>
                  <a:cs typeface="Times New Roman" pitchFamily="18" charset="0"/>
                </a:rPr>
                <a:t> for strain less than 1% as required by T391 by Dr. Rui Wang.</a:t>
              </a:r>
              <a:endParaRPr lang="en-US" sz="1200">
                <a:solidFill>
                  <a:sysClr val="windowText" lastClr="000000"/>
                </a:solidFill>
                <a:latin typeface="Times New Roman" pitchFamily="18" charset="0"/>
                <a:cs typeface="Times New Roman"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zh-CN" sz="1200">
                  <a:solidFill>
                    <a:sysClr val="windowText" lastClr="000000"/>
                  </a:solidFill>
                  <a:latin typeface="Times New Roman" pitchFamily="18" charset="0"/>
                  <a:ea typeface="+mn-ea"/>
                  <a:cs typeface="Times New Roman" pitchFamily="18" charset="0"/>
                </a:rPr>
                <a:t>December 01, 2022: Spreadsheet updated by Dr. Rui Wang with several revisions.</a:t>
              </a:r>
            </a:p>
            <a:p>
              <a:pPr marL="0" marR="0" lvl="0" indent="0" defTabSz="914400" eaLnBrk="1" fontAlgn="auto" latinLnBrk="0" hangingPunct="1">
                <a:lnSpc>
                  <a:spcPct val="100000"/>
                </a:lnSpc>
                <a:spcBef>
                  <a:spcPts val="0"/>
                </a:spcBef>
                <a:spcAft>
                  <a:spcPts val="0"/>
                </a:spcAft>
                <a:buClrTx/>
                <a:buSzTx/>
                <a:buFontTx/>
                <a:buNone/>
                <a:tabLst/>
                <a:defRPr/>
              </a:pPr>
              <a:r>
                <a:rPr lang="en-US" altLang="zh-CN" sz="1200">
                  <a:solidFill>
                    <a:schemeClr val="dk1"/>
                  </a:solidFill>
                  <a:latin typeface="Times New Roman" pitchFamily="18" charset="0"/>
                  <a:ea typeface="+mn-ea"/>
                  <a:cs typeface="Times New Roman" pitchFamily="18" charset="0"/>
                </a:rPr>
                <a:t>March 23, 2022: Spreadsheet updated by Dr. Hui</a:t>
              </a:r>
              <a:r>
                <a:rPr lang="en-US" altLang="zh-CN" sz="1200" baseline="0">
                  <a:solidFill>
                    <a:schemeClr val="dk1"/>
                  </a:solidFill>
                  <a:latin typeface="Times New Roman" pitchFamily="18" charset="0"/>
                  <a:ea typeface="+mn-ea"/>
                  <a:cs typeface="Times New Roman" pitchFamily="18" charset="0"/>
                </a:rPr>
                <a:t> Chen to fit standard T391.</a:t>
              </a:r>
              <a:endParaRPr lang="zh-CN" altLang="zh-CN" sz="1200" baseline="0">
                <a:solidFill>
                  <a:schemeClr val="dk1"/>
                </a:solidFill>
                <a:latin typeface="Times New Roman" pitchFamily="18" charset="0"/>
                <a:ea typeface="+mn-ea"/>
                <a:cs typeface="Times New Roman" pitchFamily="18" charset="0"/>
              </a:endParaRPr>
            </a:p>
            <a:p>
              <a:r>
                <a:rPr lang="en-US" sz="1200">
                  <a:latin typeface="Times New Roman" pitchFamily="18" charset="0"/>
                  <a:cs typeface="Times New Roman" pitchFamily="18" charset="0"/>
                </a:rPr>
                <a:t>April 4, 2013: Spreadsheet updated by Dr. Hassan Tabatabaee to fix error in af calculation.</a:t>
              </a:r>
            </a:p>
            <a:p>
              <a:r>
                <a:rPr lang="en-US" sz="1200">
                  <a:latin typeface="Times New Roman" pitchFamily="18" charset="0"/>
                  <a:cs typeface="Times New Roman" pitchFamily="18" charset="0"/>
                </a:rPr>
                <a:t>Feb 19, 2013: Spreadsheet updated by Dr. Hassan Tabatabaee with minor revisions.</a:t>
              </a:r>
            </a:p>
            <a:p>
              <a:r>
                <a:rPr lang="en-US" sz="1200">
                  <a:latin typeface="Times New Roman" pitchFamily="18" charset="0"/>
                  <a:cs typeface="Times New Roman" pitchFamily="18" charset="0"/>
                </a:rPr>
                <a:t>Nov 13, 2012: Spreadsheet</a:t>
              </a:r>
              <a:r>
                <a:rPr lang="en-US" sz="1200" baseline="0">
                  <a:latin typeface="Times New Roman" pitchFamily="18" charset="0"/>
                  <a:cs typeface="Times New Roman" pitchFamily="18" charset="0"/>
                </a:rPr>
                <a:t> updated by Dr. Hassan Tabatabaee and Amir Arshadi.</a:t>
              </a:r>
              <a:endParaRPr lang="en-US" sz="1200">
                <a:latin typeface="Times New Roman" pitchFamily="18" charset="0"/>
                <a:cs typeface="Times New Roman" pitchFamily="18" charset="0"/>
              </a:endParaRPr>
            </a:p>
            <a:p>
              <a:r>
                <a:rPr lang="en-US" sz="1200">
                  <a:latin typeface="Times New Roman" pitchFamily="18" charset="0"/>
                  <a:cs typeface="Times New Roman" pitchFamily="18" charset="0"/>
                </a:rPr>
                <a:t>Jun, 2012: Spreadsheet originally</a:t>
              </a:r>
              <a:r>
                <a:rPr lang="en-US" sz="1200" baseline="0">
                  <a:latin typeface="Times New Roman" pitchFamily="18" charset="0"/>
                  <a:cs typeface="Times New Roman" pitchFamily="18" charset="0"/>
                </a:rPr>
                <a:t> </a:t>
              </a:r>
              <a:r>
                <a:rPr lang="en-US" sz="1200">
                  <a:latin typeface="Times New Roman" pitchFamily="18" charset="0"/>
                  <a:cs typeface="Times New Roman" pitchFamily="18" charset="0"/>
                </a:rPr>
                <a:t>created by Dr. Cassie Hintz.</a:t>
              </a:r>
            </a:p>
          </xdr:txBody>
        </xdr:sp>
      </mc:Fallback>
    </mc:AlternateContent>
    <xdr:clientData/>
  </xdr:twoCellAnchor>
  <xdr:twoCellAnchor editAs="oneCell">
    <xdr:from>
      <xdr:col>0</xdr:col>
      <xdr:colOff>123825</xdr:colOff>
      <xdr:row>1</xdr:row>
      <xdr:rowOff>19050</xdr:rowOff>
    </xdr:from>
    <xdr:to>
      <xdr:col>2</xdr:col>
      <xdr:colOff>228600</xdr:colOff>
      <xdr:row>5</xdr:row>
      <xdr:rowOff>123825</xdr:rowOff>
    </xdr:to>
    <xdr:pic>
      <xdr:nvPicPr>
        <xdr:cNvPr id="3" name="Picture 2" descr="C:\Documents and Settings\Carl\Local Settings\Temporary Internet Files\Content.Outlook\2UYY3UL0\MarcLogoDarkText.gif">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209550"/>
          <a:ext cx="1323975" cy="86677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2</xdr:col>
          <xdr:colOff>85725</xdr:colOff>
          <xdr:row>57</xdr:row>
          <xdr:rowOff>9525</xdr:rowOff>
        </xdr:from>
        <xdr:to>
          <xdr:col>6</xdr:col>
          <xdr:colOff>304800</xdr:colOff>
          <xdr:row>58</xdr:row>
          <xdr:rowOff>9525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24</xdr:col>
      <xdr:colOff>711835</xdr:colOff>
      <xdr:row>17</xdr:row>
      <xdr:rowOff>163195</xdr:rowOff>
    </xdr:from>
    <xdr:to>
      <xdr:col>29</xdr:col>
      <xdr:colOff>714375</xdr:colOff>
      <xdr:row>32</xdr:row>
      <xdr:rowOff>125095</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682627</xdr:colOff>
      <xdr:row>33</xdr:row>
      <xdr:rowOff>123825</xdr:rowOff>
    </xdr:from>
    <xdr:to>
      <xdr:col>29</xdr:col>
      <xdr:colOff>806450</xdr:colOff>
      <xdr:row>50</xdr:row>
      <xdr:rowOff>69215</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5603</xdr:colOff>
      <xdr:row>51</xdr:row>
      <xdr:rowOff>6724</xdr:rowOff>
    </xdr:from>
    <xdr:to>
      <xdr:col>30</xdr:col>
      <xdr:colOff>22412</xdr:colOff>
      <xdr:row>66</xdr:row>
      <xdr:rowOff>179294</xdr:rowOff>
    </xdr:to>
    <xdr:graphicFrame macro="">
      <xdr:nvGraphicFramePr>
        <xdr:cNvPr id="4" name="Chart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24</xdr:col>
      <xdr:colOff>711835</xdr:colOff>
      <xdr:row>17</xdr:row>
      <xdr:rowOff>163195</xdr:rowOff>
    </xdr:from>
    <xdr:to>
      <xdr:col>29</xdr:col>
      <xdr:colOff>714375</xdr:colOff>
      <xdr:row>32</xdr:row>
      <xdr:rowOff>125095</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682627</xdr:colOff>
      <xdr:row>33</xdr:row>
      <xdr:rowOff>123825</xdr:rowOff>
    </xdr:from>
    <xdr:to>
      <xdr:col>29</xdr:col>
      <xdr:colOff>806450</xdr:colOff>
      <xdr:row>50</xdr:row>
      <xdr:rowOff>69215</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5603</xdr:colOff>
      <xdr:row>51</xdr:row>
      <xdr:rowOff>6724</xdr:rowOff>
    </xdr:from>
    <xdr:to>
      <xdr:col>30</xdr:col>
      <xdr:colOff>22412</xdr:colOff>
      <xdr:row>66</xdr:row>
      <xdr:rowOff>179294</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606463</xdr:colOff>
      <xdr:row>2</xdr:row>
      <xdr:rowOff>168984</xdr:rowOff>
    </xdr:from>
    <xdr:to>
      <xdr:col>13</xdr:col>
      <xdr:colOff>73063</xdr:colOff>
      <xdr:row>24</xdr:row>
      <xdr:rowOff>153744</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53340</xdr:colOff>
      <xdr:row>26</xdr:row>
      <xdr:rowOff>68580</xdr:rowOff>
    </xdr:from>
    <xdr:to>
      <xdr:col>11</xdr:col>
      <xdr:colOff>152763</xdr:colOff>
      <xdr:row>42</xdr:row>
      <xdr:rowOff>15489</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4549140" y="4640580"/>
          <a:ext cx="4183743" cy="287298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wmf"/></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opLeftCell="A37" zoomScaleNormal="100" workbookViewId="0">
      <selection activeCell="L65" sqref="L65"/>
    </sheetView>
  </sheetViews>
  <sheetFormatPr defaultColWidth="8.7109375" defaultRowHeight="15"/>
  <sheetData/>
  <phoneticPr fontId="11" type="noConversion"/>
  <pageMargins left="0.7" right="0.7" top="0.75" bottom="0.75" header="0.3" footer="0.3"/>
  <drawing r:id="rId1"/>
  <legacyDrawing r:id="rId2"/>
  <oleObjects>
    <mc:AlternateContent xmlns:mc="http://schemas.openxmlformats.org/markup-compatibility/2006">
      <mc:Choice Requires="x14">
        <oleObject progId="Equation.DSMT4" shapeId="1026" r:id="rId3">
          <objectPr defaultSize="0" autoPict="0" altText="" r:id="rId4">
            <anchor moveWithCells="1" sizeWithCells="1">
              <from>
                <xdr:col>2</xdr:col>
                <xdr:colOff>85725</xdr:colOff>
                <xdr:row>57</xdr:row>
                <xdr:rowOff>9525</xdr:rowOff>
              </from>
              <to>
                <xdr:col>6</xdr:col>
                <xdr:colOff>304800</xdr:colOff>
                <xdr:row>58</xdr:row>
                <xdr:rowOff>9525</xdr:rowOff>
              </to>
            </anchor>
          </objectPr>
        </oleObject>
      </mc:Choice>
      <mc:Fallback>
        <oleObject progId="Equation.DSMT4" shapeId="1026" r:id="rId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003"/>
  <sheetViews>
    <sheetView tabSelected="1" topLeftCell="B1" zoomScale="70" zoomScaleNormal="70" workbookViewId="0">
      <selection activeCell="H31" sqref="H31"/>
    </sheetView>
  </sheetViews>
  <sheetFormatPr defaultColWidth="9" defaultRowHeight="12.75"/>
  <cols>
    <col min="1" max="1" width="18.42578125" style="3" bestFit="1" customWidth="1"/>
    <col min="2" max="2" width="9.5703125" style="26" bestFit="1" customWidth="1"/>
    <col min="3" max="3" width="19.42578125" style="26" bestFit="1" customWidth="1"/>
    <col min="4" max="4" width="11.42578125" style="26" bestFit="1" customWidth="1"/>
    <col min="5" max="5" width="18.5703125" style="26" bestFit="1" customWidth="1"/>
    <col min="6" max="6" width="12.5703125" style="26" bestFit="1" customWidth="1"/>
    <col min="7" max="7" width="18.42578125" style="26" bestFit="1" customWidth="1"/>
    <col min="8" max="9" width="9" style="3"/>
    <col min="10" max="10" width="9.42578125" style="3" bestFit="1" customWidth="1"/>
    <col min="11" max="11" width="9" style="3"/>
    <col min="12" max="12" width="17.7109375" style="3" customWidth="1"/>
    <col min="13" max="13" width="17" style="12" customWidth="1"/>
    <col min="14" max="14" width="11.7109375" style="12" bestFit="1" customWidth="1"/>
    <col min="15" max="16" width="9" style="12"/>
    <col min="17" max="17" width="11.42578125" style="12" bestFit="1" customWidth="1"/>
    <col min="18" max="18" width="10.140625" style="3" bestFit="1" customWidth="1"/>
    <col min="19" max="19" width="10.140625" style="3" customWidth="1"/>
    <col min="20" max="20" width="13.42578125" style="3" bestFit="1" customWidth="1"/>
    <col min="21" max="21" width="16" style="3" bestFit="1" customWidth="1"/>
    <col min="22" max="22" width="11.42578125" style="3" bestFit="1" customWidth="1"/>
    <col min="23" max="23" width="9" style="3"/>
    <col min="24" max="24" width="14.140625" style="3" customWidth="1"/>
    <col min="25" max="25" width="10.42578125" style="3" customWidth="1"/>
    <col min="26" max="26" width="10.7109375" style="3" customWidth="1"/>
    <col min="27" max="27" width="25" style="3" bestFit="1" customWidth="1"/>
    <col min="28" max="29" width="16.42578125" style="3" customWidth="1"/>
    <col min="30" max="30" width="11.85546875" style="3" bestFit="1" customWidth="1"/>
    <col min="31" max="31" width="18.140625" style="3" bestFit="1" customWidth="1"/>
    <col min="32" max="32" width="14.7109375" style="3" customWidth="1"/>
    <col min="33" max="16384" width="9" style="3"/>
  </cols>
  <sheetData>
    <row r="1" spans="1:32" ht="13.5" thickBot="1">
      <c r="A1" s="1" t="s">
        <v>44</v>
      </c>
      <c r="B1" s="2" t="s">
        <v>0</v>
      </c>
      <c r="C1" s="2" t="s">
        <v>45</v>
      </c>
      <c r="D1" s="2" t="s">
        <v>10</v>
      </c>
      <c r="E1" s="2" t="s">
        <v>1</v>
      </c>
      <c r="F1" s="2" t="s">
        <v>2</v>
      </c>
      <c r="G1" s="2" t="s">
        <v>3</v>
      </c>
      <c r="I1" s="4" t="s">
        <v>4</v>
      </c>
      <c r="J1" s="53">
        <f>SLOPE(G4:G29,F4:F29)</f>
        <v>0.38943925678919283</v>
      </c>
      <c r="L1" s="5" t="s">
        <v>5</v>
      </c>
      <c r="M1" s="30" t="s">
        <v>6</v>
      </c>
      <c r="N1" s="30" t="s">
        <v>7</v>
      </c>
      <c r="O1" s="30" t="s">
        <v>8</v>
      </c>
      <c r="P1" s="30" t="s">
        <v>9</v>
      </c>
      <c r="Q1" s="30" t="s">
        <v>10</v>
      </c>
      <c r="R1" s="31" t="s">
        <v>46</v>
      </c>
      <c r="S1" s="31" t="s">
        <v>11</v>
      </c>
      <c r="T1" s="30" t="s">
        <v>12</v>
      </c>
      <c r="U1" s="30" t="s">
        <v>47</v>
      </c>
      <c r="V1" s="30" t="s">
        <v>13</v>
      </c>
      <c r="W1" s="30" t="s">
        <v>14</v>
      </c>
      <c r="X1" s="30" t="s">
        <v>15</v>
      </c>
      <c r="Z1" s="60"/>
      <c r="AA1" s="60"/>
      <c r="AB1" s="60"/>
      <c r="AC1" s="60"/>
    </row>
    <row r="2" spans="1:32" ht="14.25" thickTop="1" thickBot="1">
      <c r="B2" s="6" t="s">
        <v>16</v>
      </c>
      <c r="C2" s="6" t="s">
        <v>17</v>
      </c>
      <c r="D2" s="6" t="s">
        <v>18</v>
      </c>
      <c r="E2" s="6" t="s">
        <v>17</v>
      </c>
      <c r="F2" s="6" t="s">
        <v>16</v>
      </c>
      <c r="G2" s="6" t="s">
        <v>17</v>
      </c>
      <c r="I2" s="7" t="s">
        <v>19</v>
      </c>
      <c r="J2" s="54">
        <f>1/J1+1</f>
        <v>3.5677945470744095</v>
      </c>
      <c r="M2" s="30" t="s">
        <v>17</v>
      </c>
      <c r="N2" s="30" t="s">
        <v>17</v>
      </c>
      <c r="O2" s="30" t="s">
        <v>20</v>
      </c>
      <c r="P2" s="30" t="s">
        <v>21</v>
      </c>
      <c r="Q2" s="30" t="s">
        <v>18</v>
      </c>
      <c r="R2" s="31" t="s">
        <v>22</v>
      </c>
      <c r="S2" s="31"/>
      <c r="T2" s="29"/>
      <c r="U2" s="31"/>
      <c r="V2" s="30"/>
      <c r="W2" s="29"/>
      <c r="X2" s="30"/>
      <c r="Y2" s="57"/>
      <c r="Z2" s="61" t="s">
        <v>23</v>
      </c>
      <c r="AA2" s="62"/>
      <c r="AB2" s="64" t="s">
        <v>24</v>
      </c>
      <c r="AC2" s="63">
        <v>0.35</v>
      </c>
    </row>
    <row r="3" spans="1:32" ht="14.25" thickTop="1" thickBot="1">
      <c r="B3" s="8"/>
      <c r="C3" s="8"/>
      <c r="D3" s="8"/>
      <c r="E3" s="8"/>
      <c r="F3" s="8"/>
      <c r="G3" s="8"/>
      <c r="I3" s="108"/>
      <c r="J3" s="13"/>
      <c r="M3" s="30"/>
      <c r="N3" s="30"/>
      <c r="O3" s="30"/>
      <c r="P3" s="109">
        <v>0</v>
      </c>
      <c r="Q3" s="109"/>
      <c r="R3" s="110">
        <f>AVERAGE(R4:R13)</f>
        <v>9.7473081073157068</v>
      </c>
      <c r="S3" s="110">
        <f>AVERAGE(R4:R13)</f>
        <v>9.7473081073157068</v>
      </c>
      <c r="T3" s="111">
        <v>0</v>
      </c>
      <c r="U3" s="31"/>
      <c r="V3" s="106" t="str">
        <f t="shared" ref="V3:V36" si="0">IF(T3&lt;100,"",LOG(T3))</f>
        <v/>
      </c>
      <c r="W3" s="29"/>
      <c r="X3" s="30"/>
      <c r="Y3" s="57"/>
      <c r="Z3" s="97"/>
      <c r="AA3" s="62"/>
      <c r="AB3" s="98"/>
      <c r="AC3" s="63"/>
    </row>
    <row r="4" spans="1:32" ht="16.5" thickTop="1" thickBot="1">
      <c r="B4" s="51">
        <v>0.2</v>
      </c>
      <c r="C4" s="32">
        <v>4246000</v>
      </c>
      <c r="D4" s="32">
        <v>38.68</v>
      </c>
      <c r="E4" s="33">
        <f>C4*COS(RADIANS(D4))</f>
        <v>3314634.0008067298</v>
      </c>
      <c r="F4" s="33">
        <f>LOG10(2*PI()*B4)</f>
        <v>9.9209864022096222E-2</v>
      </c>
      <c r="G4" s="33">
        <f>LOG10(E4)</f>
        <v>6.5204355809443095</v>
      </c>
      <c r="L4" s="9"/>
      <c r="M4" s="99">
        <v>19260000</v>
      </c>
      <c r="N4" s="100">
        <v>19200</v>
      </c>
      <c r="O4" s="101">
        <v>9.4508999999999999E-3</v>
      </c>
      <c r="P4" s="100">
        <v>1</v>
      </c>
      <c r="Q4" s="101">
        <v>30.36</v>
      </c>
      <c r="R4" s="56">
        <f>M4*SIN(RADIANS(Q4))/10^6</f>
        <v>9.7346105497463196</v>
      </c>
      <c r="S4" s="56">
        <f t="shared" ref="S4:S67" si="1">R4</f>
        <v>9.7346105497463196</v>
      </c>
      <c r="T4" s="111">
        <v>0</v>
      </c>
      <c r="U4" s="105" t="str">
        <f t="shared" ref="U4:U36" si="2">IF(T4&lt;100,"",LOG(-S4+$Z$6))</f>
        <v/>
      </c>
      <c r="V4" s="106" t="str">
        <f t="shared" si="0"/>
        <v/>
      </c>
      <c r="W4" s="107">
        <f t="shared" ref="W4:W5" si="3">IF(T4&lt;0,0,$Z$6-$AA$6*T4^$AB$6)</f>
        <v>9.7473081073157068</v>
      </c>
      <c r="X4" s="106">
        <f t="shared" ref="X4:X5" si="4">IF(S4&lt;=0,"",(W4-S4)^2)</f>
        <v>1.6122796822790435E-4</v>
      </c>
      <c r="Y4" s="57"/>
      <c r="Z4" s="1" t="s">
        <v>25</v>
      </c>
      <c r="AA4" s="65" t="s">
        <v>48</v>
      </c>
      <c r="AB4" s="62"/>
      <c r="AC4" s="66"/>
      <c r="AD4" s="34"/>
      <c r="AF4" s="10"/>
    </row>
    <row r="5" spans="1:32" ht="16.5" thickTop="1" thickBot="1">
      <c r="B5" s="52">
        <v>0.4</v>
      </c>
      <c r="C5" s="35">
        <v>5673000</v>
      </c>
      <c r="D5" s="35">
        <v>36.99</v>
      </c>
      <c r="E5" s="36">
        <f t="shared" ref="E5:E15" si="5">C5*COS(RADIANS(D5))</f>
        <v>4531255.0517604891</v>
      </c>
      <c r="F5" s="36">
        <f t="shared" ref="F5:F15" si="6">LOG10(2*PI()*B5)</f>
        <v>0.40023985968607745</v>
      </c>
      <c r="G5" s="36">
        <f t="shared" ref="G5:G15" si="7">LOG10(E5)</f>
        <v>6.6562185080972442</v>
      </c>
      <c r="I5" s="11" t="s">
        <v>26</v>
      </c>
      <c r="L5" s="9"/>
      <c r="M5" s="102">
        <v>19260000</v>
      </c>
      <c r="N5" s="103">
        <v>19210</v>
      </c>
      <c r="O5" s="104">
        <v>9.9726099999999998E-2</v>
      </c>
      <c r="P5" s="103">
        <v>2</v>
      </c>
      <c r="Q5" s="104">
        <v>30.38</v>
      </c>
      <c r="R5" s="56">
        <f t="shared" ref="R5:R68" si="8">M5*SIN(RADIANS(Q5))/10^6</f>
        <v>9.7404110167797349</v>
      </c>
      <c r="S5" s="56">
        <f t="shared" si="1"/>
        <v>9.7404110167797349</v>
      </c>
      <c r="T5" s="111">
        <v>0</v>
      </c>
      <c r="U5" s="105" t="str">
        <f t="shared" si="2"/>
        <v/>
      </c>
      <c r="V5" s="106" t="str">
        <f t="shared" si="0"/>
        <v/>
      </c>
      <c r="W5" s="107">
        <f t="shared" si="3"/>
        <v>9.7473081073157068</v>
      </c>
      <c r="X5" s="106">
        <f t="shared" si="4"/>
        <v>4.7569857861394305E-5</v>
      </c>
      <c r="Y5" s="57"/>
      <c r="Z5" s="67" t="s">
        <v>49</v>
      </c>
      <c r="AA5" s="68" t="s">
        <v>50</v>
      </c>
      <c r="AB5" s="68" t="s">
        <v>51</v>
      </c>
      <c r="AC5" s="69" t="s">
        <v>27</v>
      </c>
      <c r="AD5" s="12"/>
      <c r="AF5" s="10"/>
    </row>
    <row r="6" spans="1:32" ht="16.5" thickTop="1" thickBot="1">
      <c r="B6" s="52">
        <v>0.6</v>
      </c>
      <c r="C6" s="35">
        <v>6694000</v>
      </c>
      <c r="D6" s="35">
        <v>36.03</v>
      </c>
      <c r="E6" s="36">
        <f t="shared" si="5"/>
        <v>5413498.8482912704</v>
      </c>
      <c r="F6" s="36">
        <f t="shared" si="6"/>
        <v>0.57633111874175869</v>
      </c>
      <c r="G6" s="36">
        <f t="shared" si="7"/>
        <v>6.7334780487201025</v>
      </c>
      <c r="I6" s="12" t="s">
        <v>52</v>
      </c>
      <c r="J6" s="13">
        <f>J2/(1+J2)</f>
        <v>0.78107596791092926</v>
      </c>
      <c r="L6" s="9"/>
      <c r="M6" s="102">
        <v>19270000</v>
      </c>
      <c r="N6" s="103">
        <v>19170</v>
      </c>
      <c r="O6" s="104">
        <v>9.9513400000000002E-2</v>
      </c>
      <c r="P6" s="103">
        <v>3</v>
      </c>
      <c r="Q6" s="104">
        <v>30.36</v>
      </c>
      <c r="R6" s="56">
        <f t="shared" si="8"/>
        <v>9.7396648646734985</v>
      </c>
      <c r="S6" s="56">
        <f t="shared" si="1"/>
        <v>9.7396648646734985</v>
      </c>
      <c r="T6" s="111">
        <v>0</v>
      </c>
      <c r="U6" s="105" t="str">
        <f t="shared" si="2"/>
        <v/>
      </c>
      <c r="V6" s="106" t="str">
        <f t="shared" si="0"/>
        <v/>
      </c>
      <c r="W6" s="107">
        <f>IF(T6&lt;0,0,$Z$6-$AA$6*T6^$AB$6)</f>
        <v>9.7473081073157068</v>
      </c>
      <c r="X6" s="106">
        <f>IF(S6&lt;=0,"",(W6-S6)^2)</f>
        <v>5.8419158087672724E-5</v>
      </c>
      <c r="Y6" s="57"/>
      <c r="Z6" s="73">
        <f>AVERAGE(S4:S13)</f>
        <v>9.7473081073157068</v>
      </c>
      <c r="AA6" s="72">
        <f>10^(INTERCEPT(U6:U313,V6:V313))</f>
        <v>0.12506602864898214</v>
      </c>
      <c r="AB6" s="70">
        <f>SLOPE(U6:U313,V6:V313)</f>
        <v>0.43741738230652744</v>
      </c>
      <c r="AC6" s="71">
        <f>SUM(X6:X313)</f>
        <v>51.307126774776037</v>
      </c>
      <c r="AD6" s="12"/>
      <c r="AF6" s="10"/>
    </row>
    <row r="7" spans="1:32" ht="16.5" thickTop="1" thickBot="1">
      <c r="B7" s="52">
        <v>0.8</v>
      </c>
      <c r="C7" s="35">
        <v>7511000</v>
      </c>
      <c r="D7" s="35">
        <v>35.39</v>
      </c>
      <c r="E7" s="36">
        <f t="shared" si="5"/>
        <v>6123184.1698848791</v>
      </c>
      <c r="F7" s="36">
        <f t="shared" si="6"/>
        <v>0.70126985535005859</v>
      </c>
      <c r="G7" s="36">
        <f t="shared" si="7"/>
        <v>6.7869773221111966</v>
      </c>
      <c r="I7" s="12" t="s">
        <v>53</v>
      </c>
      <c r="J7" s="13">
        <f>1/(1+J2)</f>
        <v>0.21892403208907063</v>
      </c>
      <c r="L7" s="9"/>
      <c r="M7" s="102">
        <v>19290000</v>
      </c>
      <c r="N7" s="103">
        <v>19220</v>
      </c>
      <c r="O7" s="104">
        <v>9.9663399999999999E-2</v>
      </c>
      <c r="P7" s="103">
        <v>4</v>
      </c>
      <c r="Q7" s="104">
        <v>30.35</v>
      </c>
      <c r="R7" s="56">
        <f t="shared" si="8"/>
        <v>9.7468682979765902</v>
      </c>
      <c r="S7" s="56">
        <f t="shared" si="1"/>
        <v>9.7468682979765902</v>
      </c>
      <c r="T7" s="111">
        <v>0</v>
      </c>
      <c r="U7" s="105" t="str">
        <f t="shared" si="2"/>
        <v/>
      </c>
      <c r="V7" s="106" t="str">
        <f t="shared" si="0"/>
        <v/>
      </c>
      <c r="W7" s="107">
        <f t="shared" ref="W7:W70" si="9">IF(T7&lt;0,0,$Z$6-$AA$6*T7^$AB$6)</f>
        <v>9.7473081073157068</v>
      </c>
      <c r="X7" s="106">
        <f t="shared" ref="X7:X70" si="10">IF(S7&lt;=0,"",(W7-S7)^2)</f>
        <v>1.9343225477426173E-7</v>
      </c>
      <c r="Y7" s="57"/>
      <c r="Z7" s="74"/>
      <c r="AA7" s="75"/>
      <c r="AB7" s="75"/>
      <c r="AC7" s="76"/>
      <c r="AD7" s="12"/>
      <c r="AE7" s="14"/>
      <c r="AF7" s="10"/>
    </row>
    <row r="8" spans="1:32" ht="16.5" thickTop="1" thickBot="1">
      <c r="B8" s="52">
        <v>1</v>
      </c>
      <c r="C8" s="35">
        <v>8204000</v>
      </c>
      <c r="D8" s="35">
        <v>34.89</v>
      </c>
      <c r="E8" s="36">
        <f t="shared" si="5"/>
        <v>6729345.124618181</v>
      </c>
      <c r="F8" s="36">
        <f t="shared" si="6"/>
        <v>0.79817986835811505</v>
      </c>
      <c r="G8" s="36">
        <f t="shared" si="7"/>
        <v>6.8279728023215958</v>
      </c>
      <c r="L8" s="9"/>
      <c r="M8" s="102">
        <v>19300000</v>
      </c>
      <c r="N8" s="103">
        <v>19230</v>
      </c>
      <c r="O8" s="104">
        <v>9.9631200000000003E-2</v>
      </c>
      <c r="P8" s="103">
        <v>5</v>
      </c>
      <c r="Q8" s="104">
        <v>30.34</v>
      </c>
      <c r="R8" s="56">
        <f t="shared" si="8"/>
        <v>9.7490141071649354</v>
      </c>
      <c r="S8" s="56">
        <f t="shared" si="1"/>
        <v>9.7490141071649354</v>
      </c>
      <c r="T8" s="111">
        <v>0</v>
      </c>
      <c r="U8" s="105" t="str">
        <f t="shared" si="2"/>
        <v/>
      </c>
      <c r="V8" s="106" t="str">
        <f t="shared" si="0"/>
        <v/>
      </c>
      <c r="W8" s="107">
        <f t="shared" si="9"/>
        <v>9.7473081073157068</v>
      </c>
      <c r="X8" s="106">
        <f t="shared" si="10"/>
        <v>2.9104354855679716E-6</v>
      </c>
      <c r="Y8" s="57"/>
      <c r="Z8" s="77" t="s">
        <v>28</v>
      </c>
      <c r="AA8" s="68" t="s">
        <v>55</v>
      </c>
      <c r="AB8" s="79" t="s">
        <v>57</v>
      </c>
      <c r="AC8" s="78" t="s">
        <v>29</v>
      </c>
      <c r="AD8" s="1"/>
      <c r="AE8" s="14"/>
      <c r="AF8" s="10"/>
    </row>
    <row r="9" spans="1:32" ht="16.5" thickTop="1" thickBot="1">
      <c r="B9" s="52">
        <v>2</v>
      </c>
      <c r="C9" s="35">
        <v>10670000</v>
      </c>
      <c r="D9" s="35">
        <v>33.49</v>
      </c>
      <c r="E9" s="36">
        <f t="shared" si="5"/>
        <v>8898589.4395878781</v>
      </c>
      <c r="F9" s="36">
        <f t="shared" si="6"/>
        <v>1.0992098640220962</v>
      </c>
      <c r="G9" s="36">
        <f t="shared" si="7"/>
        <v>6.9493211698860522</v>
      </c>
      <c r="L9" s="9"/>
      <c r="M9" s="102">
        <v>19300000</v>
      </c>
      <c r="N9" s="103">
        <v>19200</v>
      </c>
      <c r="O9" s="104">
        <v>9.9504200000000001E-2</v>
      </c>
      <c r="P9" s="103">
        <v>6</v>
      </c>
      <c r="Q9" s="104">
        <v>30.35</v>
      </c>
      <c r="R9" s="56">
        <f t="shared" si="8"/>
        <v>9.7519211068402374</v>
      </c>
      <c r="S9" s="56">
        <f t="shared" si="1"/>
        <v>9.7519211068402374</v>
      </c>
      <c r="T9" s="111">
        <v>0</v>
      </c>
      <c r="U9" s="105" t="str">
        <f t="shared" si="2"/>
        <v/>
      </c>
      <c r="V9" s="106" t="str">
        <f t="shared" si="0"/>
        <v/>
      </c>
      <c r="W9" s="107">
        <f t="shared" si="9"/>
        <v>9.7473081073157068</v>
      </c>
      <c r="X9" s="106">
        <f t="shared" si="10"/>
        <v>2.1279764613318956E-5</v>
      </c>
      <c r="Y9" s="57"/>
      <c r="Z9" s="80">
        <f>J2</f>
        <v>3.5677945470744095</v>
      </c>
      <c r="AA9" s="72">
        <f>M14/10^6</f>
        <v>18.63</v>
      </c>
      <c r="AB9" s="81">
        <f>($AC$2)*(Z6/AA6)^(1/AB6)</f>
        <v>7393.9086209057023</v>
      </c>
      <c r="AC9" s="82">
        <f>1+(1-AB6)*Z9</f>
        <v>3.0071791956856182</v>
      </c>
      <c r="AD9" s="50"/>
      <c r="AE9" s="14"/>
      <c r="AF9" s="10"/>
    </row>
    <row r="10" spans="1:32" ht="16.5" thickTop="1" thickBot="1">
      <c r="B10" s="52">
        <v>4</v>
      </c>
      <c r="C10" s="35">
        <v>13720000</v>
      </c>
      <c r="D10" s="35">
        <v>32.14</v>
      </c>
      <c r="E10" s="36">
        <f t="shared" si="5"/>
        <v>11617419.998857286</v>
      </c>
      <c r="F10" s="36">
        <f t="shared" si="6"/>
        <v>1.4002398596860774</v>
      </c>
      <c r="G10" s="36">
        <f t="shared" si="7"/>
        <v>7.0651096904752482</v>
      </c>
      <c r="L10" s="9"/>
      <c r="M10" s="102">
        <v>19300000</v>
      </c>
      <c r="N10" s="103">
        <v>19230</v>
      </c>
      <c r="O10" s="104">
        <v>9.9632899999999996E-2</v>
      </c>
      <c r="P10" s="103">
        <v>7</v>
      </c>
      <c r="Q10" s="104">
        <v>30.35</v>
      </c>
      <c r="R10" s="56">
        <f t="shared" si="8"/>
        <v>9.7519211068402374</v>
      </c>
      <c r="S10" s="56">
        <f t="shared" si="1"/>
        <v>9.7519211068402374</v>
      </c>
      <c r="T10" s="111">
        <v>0</v>
      </c>
      <c r="U10" s="105" t="str">
        <f t="shared" si="2"/>
        <v/>
      </c>
      <c r="V10" s="106" t="str">
        <f t="shared" si="0"/>
        <v/>
      </c>
      <c r="W10" s="107">
        <f t="shared" si="9"/>
        <v>9.7473081073157068</v>
      </c>
      <c r="X10" s="106">
        <f t="shared" si="10"/>
        <v>2.1279764613318956E-5</v>
      </c>
      <c r="Y10" s="57"/>
      <c r="Z10" s="74"/>
      <c r="AA10" s="75"/>
      <c r="AB10" s="75"/>
      <c r="AC10" s="83"/>
      <c r="AD10" s="50"/>
      <c r="AE10" s="14"/>
      <c r="AF10" s="10"/>
    </row>
    <row r="11" spans="1:32" ht="16.5" thickTop="1" thickBot="1">
      <c r="B11" s="52">
        <v>6</v>
      </c>
      <c r="C11" s="35">
        <v>15840000</v>
      </c>
      <c r="D11" s="35">
        <v>31.41</v>
      </c>
      <c r="E11" s="36">
        <f t="shared" si="5"/>
        <v>13518804.038895378</v>
      </c>
      <c r="F11" s="36">
        <f t="shared" si="6"/>
        <v>1.5763311187417586</v>
      </c>
      <c r="G11" s="36">
        <f t="shared" si="7"/>
        <v>7.1309382727977511</v>
      </c>
      <c r="L11" s="9"/>
      <c r="M11" s="102">
        <v>19300000</v>
      </c>
      <c r="N11" s="103">
        <v>19240</v>
      </c>
      <c r="O11" s="104">
        <v>9.9687200000000004E-2</v>
      </c>
      <c r="P11" s="103">
        <v>8</v>
      </c>
      <c r="Q11" s="104">
        <v>30.35</v>
      </c>
      <c r="R11" s="56">
        <f t="shared" si="8"/>
        <v>9.7519211068402374</v>
      </c>
      <c r="S11" s="56">
        <f t="shared" si="1"/>
        <v>9.7519211068402374</v>
      </c>
      <c r="T11" s="111">
        <v>0</v>
      </c>
      <c r="U11" s="105" t="str">
        <f t="shared" si="2"/>
        <v/>
      </c>
      <c r="V11" s="106" t="str">
        <f t="shared" si="0"/>
        <v/>
      </c>
      <c r="W11" s="107">
        <f t="shared" si="9"/>
        <v>9.7473081073157068</v>
      </c>
      <c r="X11" s="106">
        <f t="shared" si="10"/>
        <v>2.1279764613318956E-5</v>
      </c>
      <c r="Y11" s="57"/>
      <c r="Z11" s="84" t="s">
        <v>30</v>
      </c>
      <c r="AA11" s="85" t="s">
        <v>31</v>
      </c>
      <c r="AB11" s="87" t="s">
        <v>32</v>
      </c>
      <c r="AC11" s="86" t="s">
        <v>56</v>
      </c>
      <c r="AE11" s="14"/>
      <c r="AF11" s="10"/>
    </row>
    <row r="12" spans="1:32" ht="16.5" thickTop="1" thickBot="1">
      <c r="B12" s="52">
        <v>8</v>
      </c>
      <c r="C12" s="35">
        <v>17470000</v>
      </c>
      <c r="D12" s="35">
        <v>30.88</v>
      </c>
      <c r="E12" s="36">
        <f t="shared" si="5"/>
        <v>14993524.656862674</v>
      </c>
      <c r="F12" s="36">
        <f t="shared" si="6"/>
        <v>1.7012698553500587</v>
      </c>
      <c r="G12" s="36">
        <f t="shared" si="7"/>
        <v>7.1759037381911721</v>
      </c>
      <c r="J12" s="13"/>
      <c r="L12" s="9"/>
      <c r="M12" s="102">
        <v>19300000</v>
      </c>
      <c r="N12" s="103">
        <v>19210</v>
      </c>
      <c r="O12" s="104">
        <v>9.9529800000000002E-2</v>
      </c>
      <c r="P12" s="103">
        <v>9</v>
      </c>
      <c r="Q12" s="104">
        <v>30.36</v>
      </c>
      <c r="R12" s="56">
        <f t="shared" si="8"/>
        <v>9.7548278094550351</v>
      </c>
      <c r="S12" s="56">
        <f t="shared" si="1"/>
        <v>9.7548278094550351</v>
      </c>
      <c r="T12" s="111">
        <v>0</v>
      </c>
      <c r="U12" s="105" t="str">
        <f t="shared" si="2"/>
        <v/>
      </c>
      <c r="V12" s="106" t="str">
        <f t="shared" si="0"/>
        <v/>
      </c>
      <c r="W12" s="107">
        <f t="shared" si="9"/>
        <v>9.7473081073157068</v>
      </c>
      <c r="X12" s="106">
        <f t="shared" si="10"/>
        <v>5.6545920264218435E-5</v>
      </c>
      <c r="Y12" s="57"/>
      <c r="Z12" s="90">
        <f>10*AB9^AC9/(AC9*(PI()*AA9*AA6*AB6)^Z9)</f>
        <v>22546631186.814915</v>
      </c>
      <c r="AA12" s="89">
        <f>2*Z9</f>
        <v>7.1355890941488189</v>
      </c>
      <c r="AB12" s="87">
        <v>2.5</v>
      </c>
      <c r="AC12" s="88">
        <f>$Z$12*(AB12)^(-$AA$12)</f>
        <v>32624605.946242075</v>
      </c>
      <c r="AE12" s="42"/>
      <c r="AF12" s="10"/>
    </row>
    <row r="13" spans="1:32" ht="16.5" thickTop="1" thickBot="1">
      <c r="B13" s="52">
        <v>10</v>
      </c>
      <c r="C13" s="35">
        <v>18830000</v>
      </c>
      <c r="D13" s="35">
        <v>30.24</v>
      </c>
      <c r="E13" s="36">
        <f t="shared" si="5"/>
        <v>16267677.945741089</v>
      </c>
      <c r="F13" s="36">
        <f t="shared" si="6"/>
        <v>1.7981798683581149</v>
      </c>
      <c r="G13" s="36">
        <f t="shared" si="7"/>
        <v>7.2113255660086759</v>
      </c>
      <c r="L13" s="9"/>
      <c r="M13" s="102">
        <v>19300000</v>
      </c>
      <c r="N13" s="103">
        <v>19220</v>
      </c>
      <c r="O13" s="104">
        <v>9.9569299999999999E-2</v>
      </c>
      <c r="P13" s="103">
        <v>10</v>
      </c>
      <c r="Q13" s="104">
        <v>30.35</v>
      </c>
      <c r="R13" s="56">
        <f t="shared" si="8"/>
        <v>9.7519211068402374</v>
      </c>
      <c r="S13" s="56">
        <f t="shared" si="1"/>
        <v>9.7519211068402374</v>
      </c>
      <c r="T13" s="111">
        <v>0</v>
      </c>
      <c r="U13" s="105" t="str">
        <f t="shared" si="2"/>
        <v/>
      </c>
      <c r="V13" s="106" t="str">
        <f t="shared" si="0"/>
        <v/>
      </c>
      <c r="W13" s="107">
        <f t="shared" si="9"/>
        <v>9.7473081073157068</v>
      </c>
      <c r="X13" s="106">
        <f t="shared" si="10"/>
        <v>2.1279764613318956E-5</v>
      </c>
      <c r="Y13" s="57"/>
      <c r="Z13" s="95"/>
      <c r="AA13" s="94"/>
      <c r="AB13" s="91">
        <v>5</v>
      </c>
      <c r="AC13" s="92">
        <f t="shared" ref="AC13:AC14" si="11">$Z$12*(AB13)^(-$AA$12)</f>
        <v>232016.52649753654</v>
      </c>
      <c r="AE13" s="14"/>
      <c r="AF13" s="10"/>
    </row>
    <row r="14" spans="1:32" ht="16.5" thickTop="1" thickBot="1">
      <c r="B14" s="52">
        <v>20</v>
      </c>
      <c r="C14" s="35">
        <v>23460000</v>
      </c>
      <c r="D14" s="35">
        <v>28.4</v>
      </c>
      <c r="E14" s="36">
        <f t="shared" si="5"/>
        <v>20636555.519450825</v>
      </c>
      <c r="F14" s="36">
        <f t="shared" si="6"/>
        <v>2.0992098640220962</v>
      </c>
      <c r="G14" s="36">
        <f t="shared" si="7"/>
        <v>7.3146372102162349</v>
      </c>
      <c r="L14" s="9"/>
      <c r="M14" s="99">
        <v>18630000</v>
      </c>
      <c r="N14" s="100">
        <v>186100</v>
      </c>
      <c r="O14" s="101">
        <v>0.99051999999999996</v>
      </c>
      <c r="P14" s="100">
        <v>11</v>
      </c>
      <c r="Q14" s="101">
        <v>30.9</v>
      </c>
      <c r="R14" s="56">
        <f t="shared" si="8"/>
        <v>9.5672735258437083</v>
      </c>
      <c r="S14" s="56">
        <f t="shared" si="1"/>
        <v>9.5672735258437083</v>
      </c>
      <c r="T14" s="112">
        <f>IF(S14&lt;S13,(PI()*$AA$9*(O14)^2*(S13-S14))^($J$6)*(P14-P13)^$J$7,T13-(PI()*$AA$9*(O14)^2*(S14-S13))^($J$6)*(P14-P13)^$J$7)</f>
        <v>6.3232587594509511</v>
      </c>
      <c r="U14" s="105" t="str">
        <f t="shared" si="2"/>
        <v/>
      </c>
      <c r="V14" s="106" t="str">
        <f t="shared" si="0"/>
        <v/>
      </c>
      <c r="W14" s="107">
        <f t="shared" si="9"/>
        <v>9.4670973169612367</v>
      </c>
      <c r="X14" s="106">
        <f t="shared" si="10"/>
        <v>1.0035272826064579E-2</v>
      </c>
      <c r="Y14" s="57"/>
      <c r="Z14" s="96"/>
      <c r="AA14" s="58"/>
      <c r="AB14" s="59">
        <v>15</v>
      </c>
      <c r="AC14" s="93">
        <f t="shared" si="11"/>
        <v>91.406630290120304</v>
      </c>
      <c r="AE14" s="14"/>
      <c r="AF14" s="10"/>
    </row>
    <row r="15" spans="1:32" ht="15.75" thickTop="1">
      <c r="B15" s="52">
        <v>30</v>
      </c>
      <c r="C15" s="35">
        <v>26610000</v>
      </c>
      <c r="D15" s="35">
        <v>28.49</v>
      </c>
      <c r="E15" s="36">
        <f t="shared" si="5"/>
        <v>23387539.090262003</v>
      </c>
      <c r="F15" s="36">
        <f t="shared" si="6"/>
        <v>2.2753011230777775</v>
      </c>
      <c r="G15" s="36">
        <f t="shared" si="7"/>
        <v>7.3689845263945823</v>
      </c>
      <c r="L15" s="9"/>
      <c r="M15" s="102">
        <v>18580000</v>
      </c>
      <c r="N15" s="103">
        <v>185100</v>
      </c>
      <c r="O15" s="104">
        <v>0.99674499999999999</v>
      </c>
      <c r="P15" s="103">
        <v>12</v>
      </c>
      <c r="Q15" s="104">
        <v>30.94</v>
      </c>
      <c r="R15" s="56">
        <f t="shared" si="8"/>
        <v>9.5527243432650533</v>
      </c>
      <c r="S15" s="56">
        <f t="shared" si="1"/>
        <v>9.5527243432650533</v>
      </c>
      <c r="T15" s="55">
        <f>IF(S15&lt;S14,T14+(PI()*$AA$9*(O15)^2*(S14-S15))^($J$6)*(P15-P14)^$J$7,T14-(PI()*$AA$9*(O15)^2*(S15-S14))^($J$6)*(P15-P14)^$J$7)</f>
        <v>7.2008050307441405</v>
      </c>
      <c r="U15" s="105" t="str">
        <f t="shared" si="2"/>
        <v/>
      </c>
      <c r="V15" s="106" t="str">
        <f t="shared" si="0"/>
        <v/>
      </c>
      <c r="W15" s="107">
        <f>IF(T15&lt;0,0,$Z$6-$AA$6*T15^$AB$6)</f>
        <v>9.4507070226424279</v>
      </c>
      <c r="X15" s="106">
        <f t="shared" si="10"/>
        <v>1.0407533707019542E-2</v>
      </c>
      <c r="Y15" s="9"/>
      <c r="Z15" s="9"/>
      <c r="AA15" s="9"/>
      <c r="AB15" s="9"/>
      <c r="AE15" s="14"/>
      <c r="AF15" s="10"/>
    </row>
    <row r="16" spans="1:32" ht="15">
      <c r="B16"/>
      <c r="C16" s="37"/>
      <c r="D16" s="37"/>
      <c r="E16" s="37"/>
      <c r="F16" s="37"/>
      <c r="G16" s="37"/>
      <c r="L16" s="9"/>
      <c r="M16" s="102">
        <v>18510000</v>
      </c>
      <c r="N16" s="103">
        <v>184300</v>
      </c>
      <c r="O16" s="104">
        <v>0.99572899999999998</v>
      </c>
      <c r="P16" s="103">
        <v>13</v>
      </c>
      <c r="Q16" s="104">
        <v>31.18</v>
      </c>
      <c r="R16" s="56">
        <f t="shared" si="8"/>
        <v>9.5831526722704012</v>
      </c>
      <c r="S16" s="56">
        <f t="shared" si="1"/>
        <v>9.5831526722704012</v>
      </c>
      <c r="T16" s="55">
        <f t="shared" ref="T16:T78" si="12">IF(S16&lt;S15,T15+(PI()*$AA$9*(O16)^2*(S15-S16))^($J$6)*(P16-P15)^$J$7,T15-(PI()*$AA$9*(O16)^2*(S16-S15))^($J$6)*(P16-P15)^$J$7)</f>
        <v>5.641734607518897</v>
      </c>
      <c r="U16" s="105" t="str">
        <f t="shared" si="2"/>
        <v/>
      </c>
      <c r="V16" s="106" t="str">
        <f t="shared" si="0"/>
        <v/>
      </c>
      <c r="W16" s="107">
        <f t="shared" si="9"/>
        <v>9.4807325566333418</v>
      </c>
      <c r="X16" s="106">
        <f t="shared" si="10"/>
        <v>1.0489880087108628E-2</v>
      </c>
      <c r="Y16" s="9"/>
      <c r="Z16" s="9"/>
      <c r="AA16" s="9"/>
      <c r="AB16" s="28"/>
      <c r="AE16" s="14"/>
      <c r="AF16" s="10"/>
    </row>
    <row r="17" spans="1:32" ht="15">
      <c r="B17"/>
      <c r="C17" s="37"/>
      <c r="D17" s="37"/>
      <c r="E17" s="37"/>
      <c r="F17" s="37"/>
      <c r="G17" s="37"/>
      <c r="L17" s="9"/>
      <c r="M17" s="102">
        <v>18470000</v>
      </c>
      <c r="N17" s="103">
        <v>184200</v>
      </c>
      <c r="O17" s="104">
        <v>0.99696600000000002</v>
      </c>
      <c r="P17" s="103">
        <v>14</v>
      </c>
      <c r="Q17" s="104">
        <v>31.23</v>
      </c>
      <c r="R17" s="56">
        <f t="shared" si="8"/>
        <v>9.5762296672255136</v>
      </c>
      <c r="S17" s="56">
        <f t="shared" si="1"/>
        <v>9.5762296672255136</v>
      </c>
      <c r="T17" s="55">
        <f t="shared" si="12"/>
        <v>6.1331956611924854</v>
      </c>
      <c r="U17" s="105" t="str">
        <f t="shared" si="2"/>
        <v/>
      </c>
      <c r="V17" s="106" t="str">
        <f t="shared" si="0"/>
        <v/>
      </c>
      <c r="W17" s="107">
        <f t="shared" si="9"/>
        <v>9.4708131174380465</v>
      </c>
      <c r="X17" s="106">
        <f t="shared" si="10"/>
        <v>1.1112648969093522E-2</v>
      </c>
      <c r="Y17" s="9"/>
      <c r="Z17" s="9"/>
      <c r="AA17" s="9"/>
      <c r="AB17" s="9"/>
      <c r="AE17" s="14"/>
      <c r="AF17" s="10"/>
    </row>
    <row r="18" spans="1:32" ht="15">
      <c r="A18" s="44" t="s">
        <v>54</v>
      </c>
      <c r="B18" s="113" t="s">
        <v>58</v>
      </c>
      <c r="C18" s="113"/>
      <c r="D18" s="37"/>
      <c r="E18" s="37"/>
      <c r="F18" s="37"/>
      <c r="G18" s="37"/>
      <c r="L18" s="9"/>
      <c r="M18" s="102">
        <v>18450000</v>
      </c>
      <c r="N18" s="103">
        <v>184000</v>
      </c>
      <c r="O18" s="104">
        <v>0.997448</v>
      </c>
      <c r="P18" s="103">
        <v>15</v>
      </c>
      <c r="Q18" s="104">
        <v>31.27</v>
      </c>
      <c r="R18" s="56">
        <f t="shared" si="8"/>
        <v>9.5768718887761786</v>
      </c>
      <c r="S18" s="56">
        <f t="shared" si="1"/>
        <v>9.5768718887761786</v>
      </c>
      <c r="T18" s="55">
        <f t="shared" si="12"/>
        <v>6.0564117287671015</v>
      </c>
      <c r="U18" s="105" t="str">
        <f t="shared" si="2"/>
        <v/>
      </c>
      <c r="V18" s="106" t="str">
        <f t="shared" si="0"/>
        <v/>
      </c>
      <c r="W18" s="107">
        <f t="shared" si="9"/>
        <v>9.4723326274873365</v>
      </c>
      <c r="X18" s="106">
        <f t="shared" si="10"/>
        <v>1.092845715081679E-2</v>
      </c>
      <c r="Y18" s="9"/>
      <c r="Z18" s="9"/>
      <c r="AA18" s="9"/>
      <c r="AB18" s="9"/>
      <c r="AC18" s="9"/>
      <c r="AD18" s="14"/>
      <c r="AE18" s="14"/>
      <c r="AF18" s="10"/>
    </row>
    <row r="19" spans="1:32" ht="15">
      <c r="B19"/>
      <c r="C19" s="37"/>
      <c r="D19" s="37"/>
      <c r="E19" s="37"/>
      <c r="F19" s="37"/>
      <c r="G19" s="37"/>
      <c r="L19" s="9"/>
      <c r="M19" s="102">
        <v>18430000</v>
      </c>
      <c r="N19" s="103">
        <v>183500</v>
      </c>
      <c r="O19" s="104">
        <v>0.99565499999999996</v>
      </c>
      <c r="P19" s="103">
        <v>16</v>
      </c>
      <c r="Q19" s="104">
        <v>31.31</v>
      </c>
      <c r="R19" s="56">
        <f t="shared" si="8"/>
        <v>9.577485574092961</v>
      </c>
      <c r="S19" s="56">
        <f t="shared" si="1"/>
        <v>9.577485574092961</v>
      </c>
      <c r="T19" s="55">
        <f t="shared" si="12"/>
        <v>5.9825138556912725</v>
      </c>
      <c r="U19" s="105" t="str">
        <f t="shared" si="2"/>
        <v/>
      </c>
      <c r="V19" s="106" t="str">
        <f t="shared" si="0"/>
        <v/>
      </c>
      <c r="W19" s="107">
        <f t="shared" si="9"/>
        <v>9.4738052929512762</v>
      </c>
      <c r="X19" s="106">
        <f t="shared" si="10"/>
        <v>1.0749600697618805E-2</v>
      </c>
      <c r="Y19" s="9"/>
      <c r="Z19" s="9"/>
      <c r="AA19" s="9"/>
      <c r="AB19" s="9"/>
      <c r="AC19" s="9"/>
      <c r="AD19" s="14"/>
      <c r="AE19" s="14"/>
      <c r="AF19" s="10"/>
    </row>
    <row r="20" spans="1:32" ht="15">
      <c r="B20"/>
      <c r="C20" s="37"/>
      <c r="D20" s="37"/>
      <c r="E20" s="37"/>
      <c r="F20" s="37"/>
      <c r="G20" s="37"/>
      <c r="L20" s="9"/>
      <c r="M20" s="102">
        <v>18410000</v>
      </c>
      <c r="N20" s="103">
        <v>183400</v>
      </c>
      <c r="O20" s="104">
        <v>0.99593900000000002</v>
      </c>
      <c r="P20" s="103">
        <v>17</v>
      </c>
      <c r="Q20" s="104">
        <v>31.33</v>
      </c>
      <c r="R20" s="56">
        <f t="shared" si="8"/>
        <v>9.5725820543909474</v>
      </c>
      <c r="S20" s="56">
        <f t="shared" si="1"/>
        <v>9.5725820543909474</v>
      </c>
      <c r="T20" s="55">
        <f t="shared" si="12"/>
        <v>6.357309957429008</v>
      </c>
      <c r="U20" s="105" t="str">
        <f t="shared" si="2"/>
        <v/>
      </c>
      <c r="V20" s="106" t="str">
        <f t="shared" si="0"/>
        <v/>
      </c>
      <c r="W20" s="107">
        <f t="shared" si="9"/>
        <v>9.4664382708241988</v>
      </c>
      <c r="X20" s="106">
        <f t="shared" si="10"/>
        <v>1.1266502789864791E-2</v>
      </c>
      <c r="Y20" s="9"/>
      <c r="Z20" s="9"/>
      <c r="AA20" s="9"/>
      <c r="AB20" s="9"/>
      <c r="AC20" s="9"/>
      <c r="AD20" s="14"/>
      <c r="AE20" s="14"/>
      <c r="AF20" s="10"/>
    </row>
    <row r="21" spans="1:32" ht="15">
      <c r="B21"/>
      <c r="C21" s="37"/>
      <c r="D21" s="37"/>
      <c r="E21" s="37"/>
      <c r="F21" s="37"/>
      <c r="G21" s="37"/>
      <c r="L21" s="9"/>
      <c r="M21" s="102">
        <v>18400000</v>
      </c>
      <c r="N21" s="103">
        <v>183500</v>
      </c>
      <c r="O21" s="104">
        <v>0.997641</v>
      </c>
      <c r="P21" s="103">
        <v>18</v>
      </c>
      <c r="Q21" s="104">
        <v>31.35</v>
      </c>
      <c r="R21" s="56">
        <f t="shared" si="8"/>
        <v>9.5728680873025276</v>
      </c>
      <c r="S21" s="56">
        <f t="shared" si="1"/>
        <v>9.5728680873025276</v>
      </c>
      <c r="T21" s="55">
        <f t="shared" si="12"/>
        <v>6.31647482772137</v>
      </c>
      <c r="U21" s="105" t="str">
        <f t="shared" si="2"/>
        <v/>
      </c>
      <c r="V21" s="106" t="str">
        <f t="shared" si="0"/>
        <v/>
      </c>
      <c r="W21" s="107">
        <f t="shared" si="9"/>
        <v>9.4672288553517419</v>
      </c>
      <c r="X21" s="106">
        <f t="shared" si="10"/>
        <v>1.1159647327151908E-2</v>
      </c>
      <c r="Y21" s="9"/>
      <c r="Z21" s="9"/>
      <c r="AA21" s="9"/>
      <c r="AB21" s="9"/>
      <c r="AC21" s="9"/>
      <c r="AD21" s="14"/>
      <c r="AE21" s="14"/>
      <c r="AF21" s="10"/>
    </row>
    <row r="22" spans="1:32" ht="15">
      <c r="B22"/>
      <c r="C22" s="37"/>
      <c r="D22" s="37"/>
      <c r="E22" s="37"/>
      <c r="F22" s="37"/>
      <c r="G22" s="37"/>
      <c r="L22" s="9"/>
      <c r="M22" s="102">
        <v>18390000</v>
      </c>
      <c r="N22" s="103">
        <v>183200</v>
      </c>
      <c r="O22" s="104">
        <v>0.99652700000000005</v>
      </c>
      <c r="P22" s="103">
        <v>19</v>
      </c>
      <c r="Q22" s="104">
        <v>31.37</v>
      </c>
      <c r="R22" s="56">
        <f t="shared" si="8"/>
        <v>9.573146991708688</v>
      </c>
      <c r="S22" s="56">
        <f t="shared" si="1"/>
        <v>9.573146991708688</v>
      </c>
      <c r="T22" s="55">
        <f t="shared" si="12"/>
        <v>6.2765066021538178</v>
      </c>
      <c r="U22" s="105" t="str">
        <f t="shared" si="2"/>
        <v/>
      </c>
      <c r="V22" s="106" t="str">
        <f t="shared" si="0"/>
        <v/>
      </c>
      <c r="W22" s="107">
        <f t="shared" si="9"/>
        <v>9.4680054456158729</v>
      </c>
      <c r="X22" s="106">
        <f t="shared" si="10"/>
        <v>1.1054744714787566E-2</v>
      </c>
      <c r="Y22" s="9"/>
      <c r="Z22" s="9"/>
      <c r="AA22" s="9"/>
      <c r="AB22" s="9"/>
      <c r="AC22" s="9"/>
      <c r="AD22" s="14"/>
      <c r="AE22" s="14"/>
      <c r="AF22" s="10"/>
    </row>
    <row r="23" spans="1:32" ht="15">
      <c r="B23"/>
      <c r="C23" s="37"/>
      <c r="D23" s="37"/>
      <c r="E23" s="37"/>
      <c r="F23" s="37"/>
      <c r="G23" s="37"/>
      <c r="L23" s="9"/>
      <c r="M23" s="102">
        <v>18380000</v>
      </c>
      <c r="N23" s="103">
        <v>183000</v>
      </c>
      <c r="O23" s="104">
        <v>0.99560700000000002</v>
      </c>
      <c r="P23" s="103">
        <v>20</v>
      </c>
      <c r="Q23" s="104">
        <v>31.38</v>
      </c>
      <c r="R23" s="56">
        <f t="shared" si="8"/>
        <v>9.5706802128345227</v>
      </c>
      <c r="S23" s="56">
        <f t="shared" si="1"/>
        <v>9.5706802128345227</v>
      </c>
      <c r="T23" s="55">
        <f t="shared" si="12"/>
        <v>6.4955414497043691</v>
      </c>
      <c r="U23" s="105" t="str">
        <f>IF(T23&lt;100,"",LOG(-S23+$Z$6))</f>
        <v/>
      </c>
      <c r="V23" s="106" t="str">
        <f t="shared" si="0"/>
        <v/>
      </c>
      <c r="W23" s="107">
        <f t="shared" si="9"/>
        <v>9.4637830529544278</v>
      </c>
      <c r="X23" s="106">
        <f t="shared" si="10"/>
        <v>1.1427002790430584E-2</v>
      </c>
      <c r="Y23" s="9"/>
      <c r="Z23" s="9"/>
      <c r="AA23" s="9"/>
      <c r="AB23" s="9"/>
      <c r="AC23" s="9"/>
      <c r="AD23" s="14"/>
      <c r="AE23" s="14"/>
      <c r="AF23" s="10"/>
    </row>
    <row r="24" spans="1:32" ht="15">
      <c r="B24"/>
      <c r="C24" s="37"/>
      <c r="D24" s="37"/>
      <c r="E24" s="37"/>
      <c r="F24" s="37"/>
      <c r="G24" s="37"/>
      <c r="L24" s="9"/>
      <c r="M24" s="99">
        <v>17710000</v>
      </c>
      <c r="N24" s="100">
        <v>355000</v>
      </c>
      <c r="O24" s="101">
        <v>1.993058</v>
      </c>
      <c r="P24" s="100">
        <v>21.01</v>
      </c>
      <c r="Q24" s="101">
        <v>31.7</v>
      </c>
      <c r="R24" s="56">
        <f t="shared" si="8"/>
        <v>9.306102940489863</v>
      </c>
      <c r="S24" s="56">
        <f t="shared" si="1"/>
        <v>9.306102940489863</v>
      </c>
      <c r="T24" s="55">
        <f t="shared" si="12"/>
        <v>31.513733252338696</v>
      </c>
      <c r="U24" s="105" t="str">
        <f t="shared" si="2"/>
        <v/>
      </c>
      <c r="V24" s="106" t="str">
        <f t="shared" si="0"/>
        <v/>
      </c>
      <c r="W24" s="107">
        <f t="shared" si="9"/>
        <v>9.1815780633187547</v>
      </c>
      <c r="X24" s="106">
        <f t="shared" si="10"/>
        <v>1.5506445034479602E-2</v>
      </c>
      <c r="Y24" s="9"/>
      <c r="Z24" s="9"/>
      <c r="AA24" s="9"/>
      <c r="AB24" s="9"/>
      <c r="AC24" s="9"/>
      <c r="AD24" s="14"/>
      <c r="AE24" s="14"/>
      <c r="AF24" s="10"/>
    </row>
    <row r="25" spans="1:32" ht="15">
      <c r="B25"/>
      <c r="C25" s="37"/>
      <c r="D25" s="37"/>
      <c r="E25" s="37"/>
      <c r="F25" s="37"/>
      <c r="G25" s="37"/>
      <c r="L25" s="9"/>
      <c r="M25" s="102">
        <v>17620000</v>
      </c>
      <c r="N25" s="103">
        <v>352100</v>
      </c>
      <c r="O25" s="104">
        <v>1.9987600000000001</v>
      </c>
      <c r="P25" s="103">
        <v>22.01</v>
      </c>
      <c r="Q25" s="104">
        <v>31.81</v>
      </c>
      <c r="R25" s="56">
        <f t="shared" si="8"/>
        <v>9.2875746248428026</v>
      </c>
      <c r="S25" s="56">
        <f t="shared" si="1"/>
        <v>9.2875746248428026</v>
      </c>
      <c r="T25" s="55">
        <f t="shared" si="12"/>
        <v>34.656605042817581</v>
      </c>
      <c r="U25" s="105" t="str">
        <f t="shared" si="2"/>
        <v/>
      </c>
      <c r="V25" s="106" t="str">
        <f t="shared" si="0"/>
        <v/>
      </c>
      <c r="W25" s="107">
        <f t="shared" si="9"/>
        <v>9.1575573213566521</v>
      </c>
      <c r="X25" s="106">
        <f t="shared" si="10"/>
        <v>1.6904499205809758E-2</v>
      </c>
      <c r="Y25" s="9"/>
      <c r="Z25" s="9"/>
      <c r="AA25" s="9"/>
      <c r="AB25" s="9"/>
      <c r="AC25" s="9"/>
      <c r="AD25" s="14"/>
      <c r="AE25" s="14"/>
      <c r="AF25" s="10"/>
    </row>
    <row r="26" spans="1:32" ht="15">
      <c r="B26"/>
      <c r="C26" s="37"/>
      <c r="D26" s="37"/>
      <c r="E26" s="37"/>
      <c r="F26" s="37"/>
      <c r="G26" s="37"/>
      <c r="L26" s="9"/>
      <c r="M26" s="102">
        <v>17390000</v>
      </c>
      <c r="N26" s="103">
        <v>347300</v>
      </c>
      <c r="O26" s="104">
        <v>1.99668</v>
      </c>
      <c r="P26" s="103">
        <v>23.01</v>
      </c>
      <c r="Q26" s="104">
        <v>32.200000000000003</v>
      </c>
      <c r="R26" s="56">
        <f t="shared" si="8"/>
        <v>9.2667184408699939</v>
      </c>
      <c r="S26" s="56">
        <f t="shared" si="1"/>
        <v>9.2667184408699939</v>
      </c>
      <c r="T26" s="55">
        <f t="shared" si="12"/>
        <v>38.098255342761846</v>
      </c>
      <c r="U26" s="105" t="str">
        <f t="shared" si="2"/>
        <v/>
      </c>
      <c r="V26" s="106" t="str">
        <f t="shared" si="0"/>
        <v/>
      </c>
      <c r="W26" s="107">
        <f t="shared" si="9"/>
        <v>9.132620121526152</v>
      </c>
      <c r="X26" s="106">
        <f t="shared" si="10"/>
        <v>1.7982359250842992E-2</v>
      </c>
      <c r="Y26" s="9"/>
      <c r="Z26" s="9"/>
      <c r="AA26" s="9"/>
      <c r="AB26" s="9"/>
      <c r="AC26" s="9"/>
      <c r="AD26" s="14"/>
      <c r="AE26" s="14"/>
      <c r="AF26" s="10"/>
    </row>
    <row r="27" spans="1:32" ht="15">
      <c r="B27"/>
      <c r="C27" s="37"/>
      <c r="D27" s="37"/>
      <c r="E27" s="37"/>
      <c r="F27" s="37"/>
      <c r="G27" s="37"/>
      <c r="L27" s="9"/>
      <c r="M27" s="102">
        <v>17280000</v>
      </c>
      <c r="N27" s="103">
        <v>344800</v>
      </c>
      <c r="O27" s="104">
        <v>1.9958499999999999</v>
      </c>
      <c r="P27" s="103">
        <v>24.01</v>
      </c>
      <c r="Q27" s="104">
        <v>32.340000000000003</v>
      </c>
      <c r="R27" s="56">
        <f t="shared" si="8"/>
        <v>9.243803344977497</v>
      </c>
      <c r="S27" s="56">
        <f t="shared" si="1"/>
        <v>9.243803344977497</v>
      </c>
      <c r="T27" s="55">
        <f t="shared" si="12"/>
        <v>41.800118696489115</v>
      </c>
      <c r="U27" s="105" t="str">
        <f t="shared" si="2"/>
        <v/>
      </c>
      <c r="V27" s="106" t="str">
        <f t="shared" si="0"/>
        <v/>
      </c>
      <c r="W27" s="107">
        <f t="shared" si="9"/>
        <v>9.1071745650415501</v>
      </c>
      <c r="X27" s="106">
        <f t="shared" si="10"/>
        <v>1.8667423506785408E-2</v>
      </c>
      <c r="Y27" s="9"/>
      <c r="Z27" s="9"/>
      <c r="AA27" s="9"/>
      <c r="AB27" s="9"/>
      <c r="AC27" s="9"/>
      <c r="AD27" s="14"/>
      <c r="AE27" s="14"/>
      <c r="AF27" s="10"/>
    </row>
    <row r="28" spans="1:32" ht="15">
      <c r="B28"/>
      <c r="C28" s="37"/>
      <c r="D28" s="37"/>
      <c r="E28" s="37"/>
      <c r="F28" s="37"/>
      <c r="G28" s="37"/>
      <c r="L28" s="9"/>
      <c r="M28" s="102">
        <v>17190000</v>
      </c>
      <c r="N28" s="103">
        <v>343200</v>
      </c>
      <c r="O28" s="104">
        <v>1.9968399999999999</v>
      </c>
      <c r="P28" s="103">
        <v>25.01</v>
      </c>
      <c r="Q28" s="104">
        <v>32.46</v>
      </c>
      <c r="R28" s="56">
        <f t="shared" si="8"/>
        <v>9.2260565746486343</v>
      </c>
      <c r="S28" s="56">
        <f t="shared" si="1"/>
        <v>9.2260565746486343</v>
      </c>
      <c r="T28" s="55">
        <f t="shared" si="12"/>
        <v>44.834398003325504</v>
      </c>
      <c r="U28" s="105" t="str">
        <f t="shared" si="2"/>
        <v/>
      </c>
      <c r="V28" s="106" t="str">
        <f t="shared" si="0"/>
        <v/>
      </c>
      <c r="W28" s="107">
        <f t="shared" si="9"/>
        <v>9.0872489363000426</v>
      </c>
      <c r="X28" s="106">
        <f t="shared" si="10"/>
        <v>1.9267560463913414E-2</v>
      </c>
      <c r="Y28" s="9"/>
      <c r="Z28" s="9"/>
      <c r="AA28" s="9"/>
      <c r="AB28" s="9"/>
      <c r="AC28" s="9"/>
      <c r="AD28" s="14"/>
      <c r="AE28" s="14"/>
      <c r="AF28" s="10"/>
    </row>
    <row r="29" spans="1:32" ht="15">
      <c r="B29"/>
      <c r="C29" s="37"/>
      <c r="D29" s="37"/>
      <c r="E29" s="37"/>
      <c r="F29" s="37"/>
      <c r="G29" s="37"/>
      <c r="L29" s="9"/>
      <c r="M29" s="102">
        <v>17120000</v>
      </c>
      <c r="N29" s="103">
        <v>341500</v>
      </c>
      <c r="O29" s="104">
        <v>1.9948399999999999</v>
      </c>
      <c r="P29" s="103">
        <v>26.01</v>
      </c>
      <c r="Q29" s="104">
        <v>32.549999999999997</v>
      </c>
      <c r="R29" s="56">
        <f t="shared" si="8"/>
        <v>9.2111660744593884</v>
      </c>
      <c r="S29" s="56">
        <f t="shared" si="1"/>
        <v>9.2111660744593884</v>
      </c>
      <c r="T29" s="55">
        <f t="shared" si="12"/>
        <v>47.475893499501971</v>
      </c>
      <c r="U29" s="105" t="str">
        <f t="shared" si="2"/>
        <v/>
      </c>
      <c r="V29" s="106" t="str">
        <f t="shared" si="0"/>
        <v/>
      </c>
      <c r="W29" s="107">
        <f t="shared" si="9"/>
        <v>9.0705119956854752</v>
      </c>
      <c r="X29" s="106">
        <f t="shared" si="10"/>
        <v>1.9783569875738188E-2</v>
      </c>
      <c r="Y29" s="9"/>
      <c r="Z29" s="9"/>
      <c r="AA29" s="9"/>
      <c r="AB29" s="9"/>
      <c r="AC29" s="9"/>
      <c r="AD29" s="14"/>
      <c r="AE29" s="14"/>
      <c r="AF29" s="10"/>
    </row>
    <row r="30" spans="1:32" ht="15">
      <c r="B30" s="49"/>
      <c r="C30" s="49"/>
      <c r="D30" s="49"/>
      <c r="E30" s="49"/>
      <c r="F30" s="37"/>
      <c r="G30" s="37"/>
      <c r="L30" s="9"/>
      <c r="M30" s="102">
        <v>17070000</v>
      </c>
      <c r="N30" s="103">
        <v>340300</v>
      </c>
      <c r="O30" s="104">
        <v>1.9940599999999999</v>
      </c>
      <c r="P30" s="103">
        <v>27.01</v>
      </c>
      <c r="Q30" s="104">
        <v>32.61</v>
      </c>
      <c r="R30" s="56">
        <f t="shared" si="8"/>
        <v>9.1993270590568024</v>
      </c>
      <c r="S30" s="56">
        <f t="shared" si="1"/>
        <v>9.1993270590568024</v>
      </c>
      <c r="T30" s="55">
        <f t="shared" si="12"/>
        <v>49.682852690645923</v>
      </c>
      <c r="U30" s="105" t="str">
        <f t="shared" si="2"/>
        <v/>
      </c>
      <c r="V30" s="106" t="str">
        <f t="shared" si="0"/>
        <v/>
      </c>
      <c r="W30" s="107">
        <f t="shared" si="9"/>
        <v>9.0569259206384487</v>
      </c>
      <c r="X30" s="106">
        <f t="shared" si="10"/>
        <v>2.0278084222843121E-2</v>
      </c>
      <c r="Y30" s="9"/>
      <c r="Z30" s="9"/>
      <c r="AA30" s="9"/>
      <c r="AB30" s="9"/>
      <c r="AC30" s="9"/>
      <c r="AD30" s="14"/>
      <c r="AE30" s="14"/>
      <c r="AF30" s="10"/>
    </row>
    <row r="31" spans="1:32" ht="15">
      <c r="A31" s="1"/>
      <c r="B31" s="12"/>
      <c r="C31" s="12"/>
      <c r="D31" s="12"/>
      <c r="E31" s="12"/>
      <c r="F31" s="12"/>
      <c r="G31" s="12"/>
      <c r="L31" s="9"/>
      <c r="M31" s="102">
        <v>17010000</v>
      </c>
      <c r="N31" s="103">
        <v>339500</v>
      </c>
      <c r="O31" s="104">
        <v>1.99553</v>
      </c>
      <c r="P31" s="103">
        <v>28.01</v>
      </c>
      <c r="Q31" s="104">
        <v>32.69</v>
      </c>
      <c r="R31" s="56">
        <f t="shared" si="8"/>
        <v>9.1869894299081896</v>
      </c>
      <c r="S31" s="56">
        <f t="shared" si="1"/>
        <v>9.1869894299081896</v>
      </c>
      <c r="T31" s="55">
        <f t="shared" si="12"/>
        <v>51.964708030382319</v>
      </c>
      <c r="U31" s="105" t="str">
        <f t="shared" si="2"/>
        <v/>
      </c>
      <c r="V31" s="106" t="str">
        <f t="shared" si="0"/>
        <v/>
      </c>
      <c r="W31" s="107">
        <f t="shared" si="9"/>
        <v>9.0432312384532718</v>
      </c>
      <c r="X31" s="106">
        <f t="shared" si="10"/>
        <v>2.0666417610388788E-2</v>
      </c>
      <c r="Y31" s="9"/>
      <c r="Z31" s="9"/>
      <c r="AA31" s="9"/>
      <c r="AB31" s="9"/>
      <c r="AC31" s="9"/>
      <c r="AD31" s="14"/>
      <c r="AE31" s="14"/>
      <c r="AF31" s="10"/>
    </row>
    <row r="32" spans="1:32" ht="15">
      <c r="B32" s="12"/>
      <c r="C32" s="12"/>
      <c r="D32" s="12"/>
      <c r="E32" s="12"/>
      <c r="F32" s="12"/>
      <c r="G32" s="12"/>
      <c r="L32" s="9"/>
      <c r="M32" s="102">
        <v>16970000</v>
      </c>
      <c r="N32" s="103">
        <v>338400</v>
      </c>
      <c r="O32" s="104">
        <v>1.9943</v>
      </c>
      <c r="P32" s="103">
        <v>29.01</v>
      </c>
      <c r="Q32" s="104">
        <v>32.74</v>
      </c>
      <c r="R32" s="56">
        <f t="shared" si="8"/>
        <v>9.1778456299875817</v>
      </c>
      <c r="S32" s="56">
        <f t="shared" si="1"/>
        <v>9.1778456299875817</v>
      </c>
      <c r="T32" s="55">
        <f t="shared" si="12"/>
        <v>53.76875533566465</v>
      </c>
      <c r="U32" s="105" t="str">
        <f t="shared" si="2"/>
        <v/>
      </c>
      <c r="V32" s="106" t="str">
        <f t="shared" si="0"/>
        <v/>
      </c>
      <c r="W32" s="107">
        <f t="shared" si="9"/>
        <v>9.0326418874604304</v>
      </c>
      <c r="X32" s="106">
        <f t="shared" si="10"/>
        <v>2.1084126843891243E-2</v>
      </c>
      <c r="Y32" s="9"/>
      <c r="Z32" s="9"/>
      <c r="AA32" s="9"/>
      <c r="AB32" s="9"/>
      <c r="AC32" s="9"/>
      <c r="AD32" s="14"/>
      <c r="AE32" s="14"/>
      <c r="AF32" s="10"/>
    </row>
    <row r="33" spans="2:32" ht="15">
      <c r="B33"/>
      <c r="C33" s="37"/>
      <c r="D33" s="37"/>
      <c r="E33" s="37"/>
      <c r="F33" s="37"/>
      <c r="G33" s="37"/>
      <c r="L33" s="9"/>
      <c r="M33" s="102">
        <v>16930000</v>
      </c>
      <c r="N33" s="103">
        <v>337600</v>
      </c>
      <c r="O33" s="104">
        <v>1.9940199999999999</v>
      </c>
      <c r="P33" s="103">
        <v>30.01</v>
      </c>
      <c r="Q33" s="104">
        <v>32.79</v>
      </c>
      <c r="R33" s="56">
        <f t="shared" si="8"/>
        <v>9.1686361185553569</v>
      </c>
      <c r="S33" s="56">
        <f t="shared" si="1"/>
        <v>9.1686361185553569</v>
      </c>
      <c r="T33" s="55">
        <f t="shared" si="12"/>
        <v>55.582523239665427</v>
      </c>
      <c r="U33" s="105" t="str">
        <f t="shared" si="2"/>
        <v/>
      </c>
      <c r="V33" s="106" t="str">
        <f t="shared" si="0"/>
        <v/>
      </c>
      <c r="W33" s="107">
        <f t="shared" si="9"/>
        <v>9.0221951184411253</v>
      </c>
      <c r="X33" s="106">
        <f t="shared" si="10"/>
        <v>2.1444966514456366E-2</v>
      </c>
      <c r="Y33" s="9"/>
      <c r="Z33" s="9"/>
      <c r="AA33" s="9"/>
      <c r="AB33" s="9"/>
      <c r="AC33" s="9"/>
      <c r="AD33" s="14"/>
      <c r="AE33" s="14"/>
      <c r="AF33" s="10"/>
    </row>
    <row r="34" spans="2:32" ht="15">
      <c r="B34"/>
      <c r="C34" s="37"/>
      <c r="D34" s="37"/>
      <c r="E34" s="37"/>
      <c r="F34" s="37"/>
      <c r="G34" s="37"/>
      <c r="L34" s="9"/>
      <c r="M34" s="99">
        <v>16420000</v>
      </c>
      <c r="N34" s="100">
        <v>505300</v>
      </c>
      <c r="O34" s="101">
        <v>3.0482589999999998</v>
      </c>
      <c r="P34" s="100">
        <v>31.01</v>
      </c>
      <c r="Q34" s="101">
        <v>34</v>
      </c>
      <c r="R34" s="56">
        <f t="shared" si="8"/>
        <v>9.1819474749896646</v>
      </c>
      <c r="S34" s="56">
        <f t="shared" si="1"/>
        <v>9.1819474749896646</v>
      </c>
      <c r="T34" s="55">
        <f t="shared" si="12"/>
        <v>50.889180852940399</v>
      </c>
      <c r="U34" s="105" t="str">
        <f t="shared" si="2"/>
        <v/>
      </c>
      <c r="V34" s="106" t="str">
        <f t="shared" si="0"/>
        <v/>
      </c>
      <c r="W34" s="107">
        <f t="shared" si="9"/>
        <v>9.0496430033333848</v>
      </c>
      <c r="X34" s="106">
        <f t="shared" si="10"/>
        <v>1.7504473220247341E-2</v>
      </c>
      <c r="Y34" s="9"/>
      <c r="Z34" s="9"/>
      <c r="AA34" s="9"/>
      <c r="AB34" s="9"/>
      <c r="AC34" s="9"/>
      <c r="AD34" s="14"/>
      <c r="AE34" s="14"/>
      <c r="AF34" s="10"/>
    </row>
    <row r="35" spans="2:32" ht="15">
      <c r="B35"/>
      <c r="C35" s="37"/>
      <c r="D35" s="37"/>
      <c r="E35" s="37"/>
      <c r="F35" s="37"/>
      <c r="G35" s="37"/>
      <c r="L35" s="9"/>
      <c r="M35" s="102">
        <v>16180000</v>
      </c>
      <c r="N35" s="103">
        <v>486200</v>
      </c>
      <c r="O35" s="104">
        <v>3.00407</v>
      </c>
      <c r="P35" s="103">
        <v>32.01</v>
      </c>
      <c r="Q35" s="104">
        <v>34.090000000000003</v>
      </c>
      <c r="R35" s="56">
        <f t="shared" si="8"/>
        <v>9.0688003989220451</v>
      </c>
      <c r="S35" s="56">
        <f t="shared" si="1"/>
        <v>9.0688003989220451</v>
      </c>
      <c r="T35" s="55">
        <f t="shared" si="12"/>
        <v>75.296708054942769</v>
      </c>
      <c r="U35" s="105" t="str">
        <f t="shared" si="2"/>
        <v/>
      </c>
      <c r="V35" s="106" t="str">
        <f t="shared" si="0"/>
        <v/>
      </c>
      <c r="W35" s="107">
        <f t="shared" si="9"/>
        <v>8.9192252389259163</v>
      </c>
      <c r="X35" s="106">
        <f t="shared" si="10"/>
        <v>2.2372728487867529E-2</v>
      </c>
      <c r="Y35" s="9"/>
      <c r="Z35" s="9"/>
      <c r="AA35" s="9"/>
      <c r="AB35" s="9"/>
      <c r="AC35" s="9"/>
      <c r="AD35" s="14"/>
      <c r="AE35" s="14"/>
      <c r="AF35" s="10"/>
    </row>
    <row r="36" spans="2:32" ht="15">
      <c r="B36"/>
      <c r="C36" s="37"/>
      <c r="D36" s="37"/>
      <c r="E36" s="37"/>
      <c r="F36" s="37"/>
      <c r="G36" s="37"/>
      <c r="L36" s="9"/>
      <c r="M36" s="102">
        <v>15830000</v>
      </c>
      <c r="N36" s="103">
        <v>475500</v>
      </c>
      <c r="O36" s="104">
        <v>3.004</v>
      </c>
      <c r="P36" s="103">
        <v>33.01</v>
      </c>
      <c r="Q36" s="104">
        <v>34.590000000000003</v>
      </c>
      <c r="R36" s="56">
        <f t="shared" si="8"/>
        <v>8.9866921398682393</v>
      </c>
      <c r="S36" s="56">
        <f t="shared" si="1"/>
        <v>8.9866921398682393</v>
      </c>
      <c r="T36" s="55">
        <f t="shared" si="12"/>
        <v>94.296028784335945</v>
      </c>
      <c r="U36" s="105" t="str">
        <f t="shared" si="2"/>
        <v/>
      </c>
      <c r="V36" s="106" t="str">
        <f t="shared" si="0"/>
        <v/>
      </c>
      <c r="W36" s="107">
        <f t="shared" si="9"/>
        <v>8.8335797670598346</v>
      </c>
      <c r="X36" s="106">
        <f t="shared" si="10"/>
        <v>2.3443398707019916E-2</v>
      </c>
      <c r="Y36" s="9"/>
      <c r="Z36" s="9"/>
      <c r="AA36" s="9"/>
      <c r="AB36" s="9"/>
      <c r="AC36" s="9"/>
      <c r="AD36" s="14"/>
      <c r="AE36" s="14"/>
      <c r="AF36" s="10"/>
    </row>
    <row r="37" spans="2:32" ht="15">
      <c r="B37"/>
      <c r="C37" s="37"/>
      <c r="D37" s="37"/>
      <c r="E37" s="37"/>
      <c r="F37" s="37"/>
      <c r="G37" s="37"/>
      <c r="L37" s="9"/>
      <c r="M37" s="102">
        <v>15650000</v>
      </c>
      <c r="N37" s="103">
        <v>469200</v>
      </c>
      <c r="O37" s="104">
        <v>2.9977100000000001</v>
      </c>
      <c r="P37" s="103">
        <v>34.01</v>
      </c>
      <c r="Q37" s="104">
        <v>34.81</v>
      </c>
      <c r="R37" s="56">
        <f t="shared" si="8"/>
        <v>8.9339101182380993</v>
      </c>
      <c r="S37" s="56">
        <f t="shared" si="1"/>
        <v>8.9339101182380993</v>
      </c>
      <c r="T37" s="55">
        <f t="shared" si="12"/>
        <v>107.70597103477084</v>
      </c>
      <c r="U37" s="105">
        <f>IF(T37&lt;100,"",LOG(-S37+$Z$6))</f>
        <v>-8.969690561421724E-2</v>
      </c>
      <c r="V37" s="106">
        <f>IF(T37&lt;100,"",LOG(T37))</f>
        <v>2.0322397805084735</v>
      </c>
      <c r="W37" s="107">
        <f t="shared" si="9"/>
        <v>8.7788599782750865</v>
      </c>
      <c r="X37" s="106">
        <f t="shared" si="10"/>
        <v>2.4040545902549879E-2</v>
      </c>
      <c r="Y37" s="9"/>
      <c r="Z37" s="9"/>
      <c r="AA37" s="9"/>
      <c r="AB37" s="9"/>
      <c r="AC37" s="9"/>
      <c r="AD37" s="14"/>
      <c r="AE37" s="14"/>
      <c r="AF37" s="10"/>
    </row>
    <row r="38" spans="2:32" ht="15">
      <c r="B38"/>
      <c r="C38" s="37"/>
      <c r="D38" s="37"/>
      <c r="E38" s="37"/>
      <c r="F38" s="37"/>
      <c r="G38" s="37"/>
      <c r="L38" s="9"/>
      <c r="M38" s="102">
        <v>15520000</v>
      </c>
      <c r="N38" s="103">
        <v>464900</v>
      </c>
      <c r="O38" s="104">
        <v>2.9946000000000002</v>
      </c>
      <c r="P38" s="103">
        <v>35.01</v>
      </c>
      <c r="Q38" s="104">
        <v>34.979999999999997</v>
      </c>
      <c r="R38" s="56">
        <f t="shared" si="8"/>
        <v>8.8974679920864581</v>
      </c>
      <c r="S38" s="56">
        <f t="shared" si="1"/>
        <v>8.8974679920864581</v>
      </c>
      <c r="T38" s="55">
        <f t="shared" si="12"/>
        <v>117.73044025310551</v>
      </c>
      <c r="U38" s="105">
        <f t="shared" ref="U38:U101" si="13">IF(T38&lt;100,"",LOG(-S38+$Z$6))</f>
        <v>-7.0662772644582678E-2</v>
      </c>
      <c r="V38" s="106">
        <f t="shared" ref="V38:V70" si="14">IF(T38&lt;100,"",LOG(T38))</f>
        <v>2.0708887680662507</v>
      </c>
      <c r="W38" s="107">
        <f t="shared" si="9"/>
        <v>8.7404179316076576</v>
      </c>
      <c r="X38" s="106">
        <f t="shared" si="10"/>
        <v>2.4664721496394908E-2</v>
      </c>
      <c r="Y38" s="9"/>
      <c r="Z38" s="9"/>
      <c r="AA38" s="9"/>
      <c r="AB38" s="9"/>
      <c r="AC38" s="9"/>
      <c r="AD38" s="14"/>
      <c r="AE38" s="14"/>
      <c r="AF38" s="10"/>
    </row>
    <row r="39" spans="2:32" ht="15">
      <c r="B39"/>
      <c r="C39" s="37"/>
      <c r="D39" s="37"/>
      <c r="E39" s="37"/>
      <c r="F39" s="37"/>
      <c r="G39" s="37"/>
      <c r="L39" s="9"/>
      <c r="M39" s="102">
        <v>15420000</v>
      </c>
      <c r="N39" s="103">
        <v>462000</v>
      </c>
      <c r="O39" s="104">
        <v>2.9967000000000001</v>
      </c>
      <c r="P39" s="103">
        <v>36.01</v>
      </c>
      <c r="Q39" s="104">
        <v>35.11</v>
      </c>
      <c r="R39" s="56">
        <f t="shared" si="8"/>
        <v>8.8687827359085656</v>
      </c>
      <c r="S39" s="56">
        <f t="shared" si="1"/>
        <v>8.8687827359085656</v>
      </c>
      <c r="T39" s="55">
        <f t="shared" si="12"/>
        <v>126.05474667660003</v>
      </c>
      <c r="U39" s="105">
        <f t="shared" si="13"/>
        <v>-5.624569176343739E-2</v>
      </c>
      <c r="V39" s="106">
        <f t="shared" si="14"/>
        <v>2.1005592039723342</v>
      </c>
      <c r="W39" s="107">
        <f t="shared" si="9"/>
        <v>8.7098741294191591</v>
      </c>
      <c r="X39" s="106">
        <f t="shared" si="10"/>
        <v>2.5251945216405051E-2</v>
      </c>
      <c r="Y39" s="9"/>
      <c r="Z39" s="9"/>
      <c r="AA39" s="9"/>
      <c r="AB39" s="9"/>
      <c r="AC39" s="9"/>
      <c r="AD39" s="14"/>
      <c r="AE39" s="14"/>
      <c r="AF39" s="10"/>
    </row>
    <row r="40" spans="2:32" ht="15">
      <c r="B40"/>
      <c r="C40" s="37"/>
      <c r="D40" s="37"/>
      <c r="E40" s="37"/>
      <c r="F40" s="37"/>
      <c r="G40" s="37"/>
      <c r="L40" s="9"/>
      <c r="M40" s="102">
        <v>15330000</v>
      </c>
      <c r="N40" s="103">
        <v>459200</v>
      </c>
      <c r="O40" s="104">
        <v>2.9961600000000002</v>
      </c>
      <c r="P40" s="103">
        <v>37.01</v>
      </c>
      <c r="Q40" s="104">
        <v>35.24</v>
      </c>
      <c r="R40" s="56">
        <f t="shared" si="8"/>
        <v>8.845450630755737</v>
      </c>
      <c r="S40" s="56">
        <f t="shared" si="1"/>
        <v>8.845450630755737</v>
      </c>
      <c r="T40" s="55">
        <f t="shared" si="12"/>
        <v>133.13680542998117</v>
      </c>
      <c r="U40" s="105">
        <f t="shared" si="13"/>
        <v>-4.4862089990421648E-2</v>
      </c>
      <c r="V40" s="106">
        <f t="shared" si="14"/>
        <v>2.1242981319999394</v>
      </c>
      <c r="W40" s="107">
        <f t="shared" si="9"/>
        <v>8.6847705556719923</v>
      </c>
      <c r="X40" s="106">
        <f t="shared" si="10"/>
        <v>2.5818086528917837E-2</v>
      </c>
      <c r="Y40" s="9"/>
      <c r="Z40" s="9"/>
      <c r="AA40" s="9"/>
      <c r="AB40" s="9"/>
      <c r="AC40" s="9"/>
      <c r="AD40" s="14"/>
      <c r="AE40" s="14"/>
      <c r="AF40" s="10"/>
    </row>
    <row r="41" spans="2:32" ht="15">
      <c r="B41"/>
      <c r="C41" s="37"/>
      <c r="D41" s="37"/>
      <c r="E41" s="37"/>
      <c r="F41" s="37"/>
      <c r="G41" s="37"/>
      <c r="L41" s="9"/>
      <c r="M41" s="102">
        <v>15250000</v>
      </c>
      <c r="N41" s="103">
        <v>456700</v>
      </c>
      <c r="O41" s="104">
        <v>2.9940699999999998</v>
      </c>
      <c r="P41" s="103">
        <v>38.01</v>
      </c>
      <c r="Q41" s="104">
        <v>35.32</v>
      </c>
      <c r="R41" s="56">
        <f t="shared" si="8"/>
        <v>8.8166727427518019</v>
      </c>
      <c r="S41" s="56">
        <f t="shared" si="1"/>
        <v>8.8166727427518019</v>
      </c>
      <c r="T41" s="55">
        <f t="shared" si="12"/>
        <v>141.4706622119069</v>
      </c>
      <c r="U41" s="105">
        <f t="shared" si="13"/>
        <v>-3.1220448102839964E-2</v>
      </c>
      <c r="V41" s="106">
        <f t="shared" si="14"/>
        <v>2.1506663864291431</v>
      </c>
      <c r="W41" s="107">
        <f t="shared" si="9"/>
        <v>8.6561737763716327</v>
      </c>
      <c r="X41" s="106">
        <f t="shared" si="10"/>
        <v>2.57599182091027E-2</v>
      </c>
      <c r="Y41" s="9"/>
      <c r="Z41" s="9"/>
      <c r="AA41" s="9"/>
      <c r="AB41" s="9"/>
      <c r="AC41" s="9"/>
      <c r="AD41" s="14"/>
      <c r="AE41" s="14"/>
      <c r="AF41" s="10"/>
    </row>
    <row r="42" spans="2:32" ht="15">
      <c r="B42"/>
      <c r="C42" s="37"/>
      <c r="D42" s="37"/>
      <c r="E42" s="37"/>
      <c r="F42" s="37"/>
      <c r="G42" s="37"/>
      <c r="H42" s="9"/>
      <c r="L42" s="9"/>
      <c r="M42" s="102">
        <v>15180000</v>
      </c>
      <c r="N42" s="103">
        <v>454700</v>
      </c>
      <c r="O42" s="104">
        <v>2.99458</v>
      </c>
      <c r="P42" s="103">
        <v>39.01</v>
      </c>
      <c r="Q42" s="104">
        <v>35.42</v>
      </c>
      <c r="R42" s="56">
        <f t="shared" si="8"/>
        <v>8.7978068754921104</v>
      </c>
      <c r="S42" s="56">
        <f t="shared" si="1"/>
        <v>8.7978068754921104</v>
      </c>
      <c r="T42" s="55">
        <f t="shared" si="12"/>
        <v>147.46479279357476</v>
      </c>
      <c r="U42" s="105">
        <f t="shared" si="13"/>
        <v>-2.2504467500061492E-2</v>
      </c>
      <c r="V42" s="106">
        <f t="shared" si="14"/>
        <v>2.1686883449202372</v>
      </c>
      <c r="W42" s="107">
        <f t="shared" si="9"/>
        <v>8.6361871519039575</v>
      </c>
      <c r="X42" s="106">
        <f t="shared" si="10"/>
        <v>2.6120935052710948E-2</v>
      </c>
      <c r="Y42" s="9"/>
      <c r="Z42" s="9"/>
      <c r="AA42" s="9"/>
      <c r="AB42" s="9"/>
      <c r="AC42" s="9"/>
      <c r="AD42" s="14"/>
      <c r="AE42" s="14"/>
      <c r="AF42" s="10"/>
    </row>
    <row r="43" spans="2:32" ht="15">
      <c r="B43"/>
      <c r="C43" s="37"/>
      <c r="D43" s="37"/>
      <c r="E43" s="37"/>
      <c r="F43" s="37"/>
      <c r="G43" s="37"/>
      <c r="L43" s="9"/>
      <c r="M43" s="102">
        <v>15120000</v>
      </c>
      <c r="N43" s="103">
        <v>453000</v>
      </c>
      <c r="O43" s="104">
        <v>2.9957400000000001</v>
      </c>
      <c r="P43" s="103">
        <v>40.01</v>
      </c>
      <c r="Q43" s="104">
        <v>35.5</v>
      </c>
      <c r="R43" s="56">
        <f t="shared" si="8"/>
        <v>8.7802286903494089</v>
      </c>
      <c r="S43" s="56">
        <f t="shared" si="1"/>
        <v>8.7802286903494089</v>
      </c>
      <c r="T43" s="55">
        <f t="shared" si="12"/>
        <v>153.14034050740193</v>
      </c>
      <c r="U43" s="105">
        <f t="shared" si="13"/>
        <v>-1.4537860007988051E-2</v>
      </c>
      <c r="V43" s="106">
        <f t="shared" si="14"/>
        <v>2.1850896084123619</v>
      </c>
      <c r="W43" s="107">
        <f t="shared" si="9"/>
        <v>8.6176798799420204</v>
      </c>
      <c r="X43" s="106">
        <f t="shared" si="10"/>
        <v>2.6422115764857115E-2</v>
      </c>
      <c r="Y43" s="9"/>
      <c r="Z43" s="9"/>
      <c r="AA43" s="9"/>
      <c r="AB43" s="9"/>
      <c r="AC43" s="9"/>
      <c r="AD43" s="14"/>
      <c r="AE43" s="14"/>
      <c r="AF43" s="10"/>
    </row>
    <row r="44" spans="2:32" ht="15">
      <c r="B44"/>
      <c r="C44" s="37"/>
      <c r="D44" s="37"/>
      <c r="E44" s="37"/>
      <c r="F44" s="37"/>
      <c r="G44" s="37"/>
      <c r="L44" s="9"/>
      <c r="M44" s="99">
        <v>14880000</v>
      </c>
      <c r="N44" s="100">
        <v>601200</v>
      </c>
      <c r="O44" s="101">
        <v>4.0375899999999998</v>
      </c>
      <c r="P44" s="100">
        <v>41.01</v>
      </c>
      <c r="Q44" s="101">
        <v>36</v>
      </c>
      <c r="R44" s="56">
        <f t="shared" si="8"/>
        <v>8.7462445541119997</v>
      </c>
      <c r="S44" s="56">
        <f t="shared" si="1"/>
        <v>8.7462445541119997</v>
      </c>
      <c r="T44" s="55">
        <f t="shared" si="12"/>
        <v>168.27995131127133</v>
      </c>
      <c r="U44" s="105">
        <f t="shared" si="13"/>
        <v>4.6164983649218944E-4</v>
      </c>
      <c r="V44" s="106">
        <f t="shared" si="14"/>
        <v>2.2260323776898052</v>
      </c>
      <c r="W44" s="107">
        <f t="shared" si="9"/>
        <v>8.5701233906436816</v>
      </c>
      <c r="X44" s="106">
        <f t="shared" si="10"/>
        <v>3.1018664221434056E-2</v>
      </c>
      <c r="Y44" s="9"/>
      <c r="Z44" s="9"/>
      <c r="AA44" s="9"/>
      <c r="AB44" s="9"/>
      <c r="AC44" s="9"/>
      <c r="AD44" s="14"/>
      <c r="AE44" s="14"/>
      <c r="AF44" s="10"/>
    </row>
    <row r="45" spans="2:32" ht="15">
      <c r="B45"/>
      <c r="C45" s="37"/>
      <c r="D45" s="37"/>
      <c r="E45" s="37"/>
      <c r="F45" s="37"/>
      <c r="G45" s="37"/>
      <c r="L45" s="9"/>
      <c r="M45" s="102">
        <v>14460000</v>
      </c>
      <c r="N45" s="103">
        <v>583100</v>
      </c>
      <c r="O45" s="104">
        <v>4.0333899999999998</v>
      </c>
      <c r="P45" s="103">
        <v>42.01</v>
      </c>
      <c r="Q45" s="104">
        <v>36.700000000000003</v>
      </c>
      <c r="R45" s="56">
        <f t="shared" si="8"/>
        <v>8.6416596252660351</v>
      </c>
      <c r="S45" s="56">
        <f t="shared" si="1"/>
        <v>8.6416596252660351</v>
      </c>
      <c r="T45" s="55">
        <f t="shared" si="12"/>
        <v>204.64836326132308</v>
      </c>
      <c r="U45" s="105">
        <f t="shared" si="13"/>
        <v>4.3617074010768579E-2</v>
      </c>
      <c r="V45" s="106">
        <f t="shared" si="14"/>
        <v>2.3110082755905323</v>
      </c>
      <c r="W45" s="107">
        <f t="shared" si="9"/>
        <v>8.4649345629269082</v>
      </c>
      <c r="X45" s="106">
        <f t="shared" si="10"/>
        <v>3.1231747658768322E-2</v>
      </c>
      <c r="Y45" s="9"/>
      <c r="Z45" s="9"/>
      <c r="AA45" s="9"/>
      <c r="AB45" s="9"/>
      <c r="AC45" s="9"/>
      <c r="AD45" s="14"/>
      <c r="AE45" s="14"/>
      <c r="AF45" s="10"/>
    </row>
    <row r="46" spans="2:32" ht="15">
      <c r="B46"/>
      <c r="C46" s="37"/>
      <c r="D46" s="37"/>
      <c r="E46" s="37"/>
      <c r="F46" s="37"/>
      <c r="G46" s="37"/>
      <c r="L46" s="9"/>
      <c r="M46" s="102">
        <v>14070000</v>
      </c>
      <c r="N46" s="103">
        <v>563800</v>
      </c>
      <c r="O46" s="104">
        <v>4.0060200000000004</v>
      </c>
      <c r="P46" s="103">
        <v>43.01</v>
      </c>
      <c r="Q46" s="104">
        <v>37.229999999999997</v>
      </c>
      <c r="R46" s="56">
        <f t="shared" si="8"/>
        <v>8.5125764433677062</v>
      </c>
      <c r="S46" s="56">
        <f t="shared" si="1"/>
        <v>8.5125764433677062</v>
      </c>
      <c r="T46" s="55">
        <f t="shared" si="12"/>
        <v>247.06103882730682</v>
      </c>
      <c r="U46" s="105">
        <f t="shared" si="13"/>
        <v>9.1572585507543339E-2</v>
      </c>
      <c r="V46" s="106">
        <f t="shared" si="14"/>
        <v>2.3928042631826623</v>
      </c>
      <c r="W46" s="107">
        <f t="shared" si="9"/>
        <v>8.3548134529627163</v>
      </c>
      <c r="X46" s="106">
        <f t="shared" si="10"/>
        <v>2.4889161141524958E-2</v>
      </c>
      <c r="Y46" s="9"/>
      <c r="Z46" s="9"/>
      <c r="AA46" s="9"/>
      <c r="AB46" s="9"/>
      <c r="AC46" s="9"/>
      <c r="AD46" s="14"/>
      <c r="AE46" s="14"/>
      <c r="AF46" s="10"/>
    </row>
    <row r="47" spans="2:32" ht="15">
      <c r="B47"/>
      <c r="C47" s="37"/>
      <c r="D47" s="37"/>
      <c r="E47" s="37"/>
      <c r="F47" s="37"/>
      <c r="G47" s="37"/>
      <c r="L47" s="9"/>
      <c r="M47" s="102">
        <v>13880000</v>
      </c>
      <c r="N47" s="103">
        <v>555400</v>
      </c>
      <c r="O47" s="104">
        <v>4.0022599999999997</v>
      </c>
      <c r="P47" s="103">
        <v>44.01</v>
      </c>
      <c r="Q47" s="104">
        <v>37.5</v>
      </c>
      <c r="R47" s="56">
        <f t="shared" si="8"/>
        <v>8.4496086346410415</v>
      </c>
      <c r="S47" s="56">
        <f t="shared" si="1"/>
        <v>8.4496086346410415</v>
      </c>
      <c r="T47" s="55">
        <f t="shared" si="12"/>
        <v>271.23552899027243</v>
      </c>
      <c r="U47" s="105">
        <f t="shared" si="13"/>
        <v>0.11317412815710982</v>
      </c>
      <c r="V47" s="106">
        <f t="shared" si="14"/>
        <v>2.4333465769125491</v>
      </c>
      <c r="W47" s="107">
        <f t="shared" si="9"/>
        <v>8.2967756556798484</v>
      </c>
      <c r="X47" s="106">
        <f t="shared" si="10"/>
        <v>2.3357919458152486E-2</v>
      </c>
      <c r="Y47" s="9"/>
      <c r="Z47" s="9"/>
      <c r="AA47" s="9"/>
      <c r="AB47" s="9"/>
      <c r="AC47" s="9"/>
      <c r="AD47" s="14"/>
      <c r="AE47" s="14"/>
      <c r="AF47" s="10"/>
    </row>
    <row r="48" spans="2:32" ht="15">
      <c r="B48"/>
      <c r="C48" s="37"/>
      <c r="D48" s="37"/>
      <c r="E48" s="37"/>
      <c r="F48" s="37"/>
      <c r="G48" s="37"/>
      <c r="L48" s="9"/>
      <c r="M48" s="102">
        <v>13730000</v>
      </c>
      <c r="N48" s="103">
        <v>549400</v>
      </c>
      <c r="O48" s="104">
        <v>4.0020499999999997</v>
      </c>
      <c r="P48" s="103">
        <v>45.01</v>
      </c>
      <c r="Q48" s="104">
        <v>37.700000000000003</v>
      </c>
      <c r="R48" s="56">
        <f t="shared" si="8"/>
        <v>8.3962662617514621</v>
      </c>
      <c r="S48" s="56">
        <f t="shared" si="1"/>
        <v>8.3962662617514621</v>
      </c>
      <c r="T48" s="55">
        <f t="shared" si="12"/>
        <v>292.47032685303611</v>
      </c>
      <c r="U48" s="105">
        <f t="shared" si="13"/>
        <v>0.13066880055141747</v>
      </c>
      <c r="V48" s="106">
        <f t="shared" si="14"/>
        <v>2.4660818104602606</v>
      </c>
      <c r="W48" s="107">
        <f t="shared" si="9"/>
        <v>8.2481535492080376</v>
      </c>
      <c r="X48" s="106">
        <f t="shared" si="10"/>
        <v>2.1937375616971098E-2</v>
      </c>
      <c r="Y48" s="9"/>
      <c r="Z48" s="9"/>
      <c r="AA48" s="9"/>
      <c r="AB48" s="9"/>
      <c r="AC48" s="9"/>
      <c r="AD48" s="14"/>
      <c r="AE48" s="14"/>
      <c r="AF48" s="10"/>
    </row>
    <row r="49" spans="2:32" ht="15">
      <c r="B49"/>
      <c r="C49" s="37"/>
      <c r="D49" s="37"/>
      <c r="E49" s="37"/>
      <c r="F49" s="37"/>
      <c r="G49" s="37"/>
      <c r="L49" s="9"/>
      <c r="M49" s="102">
        <v>13610000</v>
      </c>
      <c r="N49" s="103">
        <v>544100</v>
      </c>
      <c r="O49" s="104">
        <v>3.99715</v>
      </c>
      <c r="P49" s="103">
        <v>46.01</v>
      </c>
      <c r="Q49" s="104">
        <v>37.85</v>
      </c>
      <c r="R49" s="56">
        <f t="shared" si="8"/>
        <v>8.3510464666243962</v>
      </c>
      <c r="S49" s="56">
        <f t="shared" si="1"/>
        <v>8.3510464666243962</v>
      </c>
      <c r="T49" s="55">
        <f t="shared" si="12"/>
        <v>311.09890271638591</v>
      </c>
      <c r="U49" s="105">
        <f t="shared" si="13"/>
        <v>0.14496680686989843</v>
      </c>
      <c r="V49" s="106">
        <f t="shared" si="14"/>
        <v>2.4928984793020201</v>
      </c>
      <c r="W49" s="107">
        <f t="shared" si="9"/>
        <v>8.207110350154748</v>
      </c>
      <c r="X49" s="106">
        <f t="shared" si="10"/>
        <v>2.0717605624364137E-2</v>
      </c>
      <c r="Y49" s="9"/>
      <c r="Z49" s="9"/>
      <c r="AA49" s="9"/>
      <c r="AB49" s="9"/>
      <c r="AC49" s="9"/>
      <c r="AD49" s="14"/>
      <c r="AE49" s="14"/>
      <c r="AF49" s="10"/>
    </row>
    <row r="50" spans="2:32" ht="15">
      <c r="B50"/>
      <c r="C50" s="37"/>
      <c r="D50" s="37"/>
      <c r="E50" s="37"/>
      <c r="F50" s="37"/>
      <c r="G50" s="37"/>
      <c r="L50" s="9"/>
      <c r="M50" s="102">
        <v>13510000</v>
      </c>
      <c r="N50" s="103">
        <v>539900</v>
      </c>
      <c r="O50" s="104">
        <v>3.99539</v>
      </c>
      <c r="P50" s="103">
        <v>47.01</v>
      </c>
      <c r="Q50" s="104">
        <v>37.979999999999997</v>
      </c>
      <c r="R50" s="56">
        <f t="shared" si="8"/>
        <v>8.3138698611206063</v>
      </c>
      <c r="S50" s="56">
        <f t="shared" si="1"/>
        <v>8.3138698611206063</v>
      </c>
      <c r="T50" s="55">
        <f t="shared" si="12"/>
        <v>327.07399721362862</v>
      </c>
      <c r="U50" s="105">
        <f t="shared" si="13"/>
        <v>0.1563789878898304</v>
      </c>
      <c r="V50" s="106">
        <f t="shared" si="14"/>
        <v>2.5146460185501676</v>
      </c>
      <c r="W50" s="107">
        <f t="shared" si="9"/>
        <v>8.1730017894524529</v>
      </c>
      <c r="X50" s="106">
        <f t="shared" si="10"/>
        <v>1.9843813615504004E-2</v>
      </c>
      <c r="Y50" s="9"/>
      <c r="Z50" s="9"/>
      <c r="AA50" s="9"/>
      <c r="AB50" s="9"/>
      <c r="AC50" s="9"/>
      <c r="AD50" s="14"/>
      <c r="AE50" s="14"/>
      <c r="AF50" s="10"/>
    </row>
    <row r="51" spans="2:32" ht="15">
      <c r="B51"/>
      <c r="C51" s="37"/>
      <c r="D51" s="37"/>
      <c r="E51" s="37"/>
      <c r="F51" s="37"/>
      <c r="G51" s="37"/>
      <c r="L51" s="9"/>
      <c r="M51" s="102">
        <v>13420000</v>
      </c>
      <c r="N51" s="103">
        <v>536700</v>
      </c>
      <c r="O51" s="104">
        <v>3.9978799999999999</v>
      </c>
      <c r="P51" s="103">
        <v>48.01</v>
      </c>
      <c r="Q51" s="104">
        <v>38.11</v>
      </c>
      <c r="R51" s="56">
        <f t="shared" si="8"/>
        <v>8.282464502535591</v>
      </c>
      <c r="S51" s="56">
        <f t="shared" si="1"/>
        <v>8.282464502535591</v>
      </c>
      <c r="T51" s="55">
        <f t="shared" si="12"/>
        <v>341.09050501482665</v>
      </c>
      <c r="U51" s="105">
        <f t="shared" si="13"/>
        <v>0.16579125936131317</v>
      </c>
      <c r="V51" s="106">
        <f t="shared" si="14"/>
        <v>2.532869630058054</v>
      </c>
      <c r="W51" s="107">
        <f t="shared" si="9"/>
        <v>8.1438391269859203</v>
      </c>
      <c r="X51" s="106">
        <f t="shared" si="10"/>
        <v>1.9216994746287238E-2</v>
      </c>
      <c r="Y51" s="9"/>
      <c r="Z51" s="9"/>
      <c r="AA51" s="9"/>
      <c r="AB51" s="9"/>
      <c r="AC51" s="9"/>
      <c r="AD51" s="14"/>
      <c r="AE51" s="14"/>
      <c r="AF51" s="10"/>
    </row>
    <row r="52" spans="2:32" ht="15">
      <c r="B52"/>
      <c r="C52" s="37"/>
      <c r="D52" s="37"/>
      <c r="E52" s="37"/>
      <c r="F52" s="37"/>
      <c r="G52" s="37"/>
      <c r="L52" s="9"/>
      <c r="M52" s="102">
        <v>13350000</v>
      </c>
      <c r="N52" s="103">
        <v>533400</v>
      </c>
      <c r="O52" s="104">
        <v>3.9961099999999998</v>
      </c>
      <c r="P52" s="103">
        <v>49.01</v>
      </c>
      <c r="Q52" s="104">
        <v>38.21</v>
      </c>
      <c r="R52" s="56">
        <f t="shared" si="8"/>
        <v>8.2575830102681831</v>
      </c>
      <c r="S52" s="56">
        <f t="shared" si="1"/>
        <v>8.2575830102681831</v>
      </c>
      <c r="T52" s="55">
        <f t="shared" si="12"/>
        <v>352.76804225382392</v>
      </c>
      <c r="U52" s="105">
        <f t="shared" si="13"/>
        <v>0.17310613428461483</v>
      </c>
      <c r="V52" s="106">
        <f t="shared" si="14"/>
        <v>2.5474892349023515</v>
      </c>
      <c r="W52" s="107">
        <f t="shared" si="9"/>
        <v>8.1200537915244855</v>
      </c>
      <c r="X52" s="106">
        <f t="shared" si="10"/>
        <v>1.8914286008251825E-2</v>
      </c>
      <c r="Y52" s="9"/>
      <c r="Z52" s="9"/>
      <c r="AA52" s="9"/>
      <c r="AB52" s="9"/>
      <c r="AC52" s="9"/>
      <c r="AD52" s="14"/>
      <c r="AE52" s="14"/>
      <c r="AF52" s="10"/>
    </row>
    <row r="53" spans="2:32" ht="15">
      <c r="B53"/>
      <c r="C53" s="37"/>
      <c r="D53" s="37"/>
      <c r="E53" s="37"/>
      <c r="F53" s="37"/>
      <c r="G53" s="37"/>
      <c r="L53" s="9"/>
      <c r="M53" s="102">
        <v>13280000</v>
      </c>
      <c r="N53" s="103">
        <v>530300</v>
      </c>
      <c r="O53" s="104">
        <v>3.9934599999999998</v>
      </c>
      <c r="P53" s="103">
        <v>50.01</v>
      </c>
      <c r="Q53" s="104">
        <v>38.31</v>
      </c>
      <c r="R53" s="56">
        <f t="shared" si="8"/>
        <v>8.2324843693808774</v>
      </c>
      <c r="S53" s="56">
        <f t="shared" si="1"/>
        <v>8.2324843693808774</v>
      </c>
      <c r="T53" s="55">
        <f t="shared" si="12"/>
        <v>364.51292867659828</v>
      </c>
      <c r="U53" s="105">
        <f t="shared" si="13"/>
        <v>0.1803621020820951</v>
      </c>
      <c r="V53" s="106">
        <f t="shared" si="14"/>
        <v>2.5617129366411784</v>
      </c>
      <c r="W53" s="107">
        <f t="shared" si="9"/>
        <v>8.0965739935470094</v>
      </c>
      <c r="X53" s="106">
        <f t="shared" si="10"/>
        <v>1.8471630259303252E-2</v>
      </c>
      <c r="Y53" s="9"/>
      <c r="Z53" s="9"/>
      <c r="AA53" s="9"/>
      <c r="AB53" s="9"/>
      <c r="AC53" s="9"/>
      <c r="AD53" s="14"/>
      <c r="AE53" s="14"/>
      <c r="AF53" s="10"/>
    </row>
    <row r="54" spans="2:32" ht="15">
      <c r="B54"/>
      <c r="C54" s="37"/>
      <c r="D54" s="37"/>
      <c r="E54" s="37"/>
      <c r="F54" s="37"/>
      <c r="G54" s="37"/>
      <c r="L54" s="9"/>
      <c r="M54" s="99">
        <v>12860000</v>
      </c>
      <c r="N54" s="100">
        <v>665300</v>
      </c>
      <c r="O54" s="101">
        <v>5.0809899999999999</v>
      </c>
      <c r="P54" s="100">
        <v>51.01</v>
      </c>
      <c r="Q54" s="101">
        <v>38.9</v>
      </c>
      <c r="R54" s="56">
        <f t="shared" si="8"/>
        <v>8.0756049213704841</v>
      </c>
      <c r="S54" s="56">
        <f t="shared" si="1"/>
        <v>8.0756049213704841</v>
      </c>
      <c r="T54" s="55">
        <f t="shared" si="12"/>
        <v>436.11392988771934</v>
      </c>
      <c r="U54" s="105">
        <f t="shared" si="13"/>
        <v>0.22315917014300909</v>
      </c>
      <c r="V54" s="106">
        <f t="shared" si="14"/>
        <v>2.6395999586678149</v>
      </c>
      <c r="W54" s="107">
        <f t="shared" si="9"/>
        <v>7.9618639818683405</v>
      </c>
      <c r="X54" s="106">
        <f t="shared" si="10"/>
        <v>1.2937001318830289E-2</v>
      </c>
      <c r="Y54" s="9"/>
      <c r="Z54" s="9"/>
      <c r="AA54" s="9"/>
      <c r="AB54" s="9"/>
      <c r="AC54" s="9"/>
      <c r="AD54" s="14"/>
      <c r="AE54" s="14"/>
      <c r="AF54" s="10"/>
    </row>
    <row r="55" spans="2:32" ht="15">
      <c r="B55"/>
      <c r="C55" s="37"/>
      <c r="D55" s="37"/>
      <c r="E55" s="37"/>
      <c r="F55" s="37"/>
      <c r="G55" s="37"/>
      <c r="L55" s="9"/>
      <c r="M55" s="102">
        <v>12700000</v>
      </c>
      <c r="N55" s="103">
        <v>644500</v>
      </c>
      <c r="O55" s="104">
        <v>5.0726199999999997</v>
      </c>
      <c r="P55" s="103">
        <v>52.01</v>
      </c>
      <c r="Q55" s="104">
        <v>39.17</v>
      </c>
      <c r="R55" s="56">
        <f t="shared" si="8"/>
        <v>8.021617891971399</v>
      </c>
      <c r="S55" s="56">
        <f t="shared" si="1"/>
        <v>8.021617891971399</v>
      </c>
      <c r="T55" s="55">
        <f t="shared" si="12"/>
        <v>467.15569030562557</v>
      </c>
      <c r="U55" s="105">
        <f t="shared" si="13"/>
        <v>0.23696283666221848</v>
      </c>
      <c r="V55" s="106">
        <f t="shared" si="14"/>
        <v>2.6694616432474225</v>
      </c>
      <c r="W55" s="107">
        <f t="shared" si="9"/>
        <v>7.9073485229439253</v>
      </c>
      <c r="X55" s="106">
        <f t="shared" si="10"/>
        <v>1.3057488697936952E-2</v>
      </c>
      <c r="Y55" s="9"/>
      <c r="Z55" s="9"/>
      <c r="AA55" s="9"/>
      <c r="AB55" s="9"/>
      <c r="AC55" s="9"/>
      <c r="AD55" s="14"/>
      <c r="AE55" s="14"/>
      <c r="AF55" s="10"/>
    </row>
    <row r="56" spans="2:32" ht="15">
      <c r="B56"/>
      <c r="C56" s="37"/>
      <c r="D56" s="37"/>
      <c r="E56" s="37"/>
      <c r="F56" s="37"/>
      <c r="G56" s="37"/>
      <c r="L56" s="9"/>
      <c r="M56" s="102">
        <v>12340000</v>
      </c>
      <c r="N56" s="103">
        <v>618600</v>
      </c>
      <c r="O56" s="104">
        <v>5.0129999999999999</v>
      </c>
      <c r="P56" s="103">
        <v>53.01</v>
      </c>
      <c r="Q56" s="104">
        <v>39.83</v>
      </c>
      <c r="R56" s="56">
        <f t="shared" si="8"/>
        <v>7.9039166489794139</v>
      </c>
      <c r="S56" s="56">
        <f t="shared" si="1"/>
        <v>7.9039166489794139</v>
      </c>
      <c r="T56" s="55">
        <f t="shared" si="12"/>
        <v>523.171800308971</v>
      </c>
      <c r="U56" s="105">
        <f t="shared" si="13"/>
        <v>0.26561757078217529</v>
      </c>
      <c r="V56" s="106">
        <f t="shared" si="14"/>
        <v>2.7186443268676945</v>
      </c>
      <c r="W56" s="107">
        <f t="shared" si="9"/>
        <v>7.8139084185559273</v>
      </c>
      <c r="X56" s="106">
        <f t="shared" si="10"/>
        <v>8.1014815439674585E-3</v>
      </c>
      <c r="Y56" s="9"/>
      <c r="Z56" s="9"/>
      <c r="AA56" s="9"/>
      <c r="AB56" s="9"/>
      <c r="AC56" s="9"/>
      <c r="AD56" s="14"/>
      <c r="AE56" s="14"/>
      <c r="AF56" s="10"/>
    </row>
    <row r="57" spans="2:32" ht="15">
      <c r="B57"/>
      <c r="C57" s="37"/>
      <c r="D57" s="37"/>
      <c r="E57" s="37"/>
      <c r="F57" s="37"/>
      <c r="G57" s="37"/>
      <c r="L57" s="9"/>
      <c r="M57" s="102">
        <v>12140000</v>
      </c>
      <c r="N57" s="103">
        <v>608500</v>
      </c>
      <c r="O57" s="104">
        <v>5.0117099999999999</v>
      </c>
      <c r="P57" s="103">
        <v>54.01</v>
      </c>
      <c r="Q57" s="104">
        <v>40.119999999999997</v>
      </c>
      <c r="R57" s="56">
        <f t="shared" si="8"/>
        <v>7.8229018652195261</v>
      </c>
      <c r="S57" s="56">
        <f t="shared" si="1"/>
        <v>7.8229018652195261</v>
      </c>
      <c r="T57" s="55">
        <f t="shared" si="12"/>
        <v>564.99668183733115</v>
      </c>
      <c r="U57" s="105">
        <f t="shared" si="13"/>
        <v>0.28429675693117618</v>
      </c>
      <c r="V57" s="106">
        <f t="shared" si="14"/>
        <v>2.7520458972637418</v>
      </c>
      <c r="W57" s="107">
        <f t="shared" si="9"/>
        <v>7.7477590123936579</v>
      </c>
      <c r="X57" s="106">
        <f t="shared" si="10"/>
        <v>5.6464483308100869E-3</v>
      </c>
      <c r="Y57" s="9"/>
      <c r="Z57" s="9"/>
      <c r="AA57" s="9"/>
      <c r="AB57" s="9"/>
      <c r="AC57" s="9"/>
      <c r="AD57" s="14"/>
      <c r="AE57" s="14"/>
      <c r="AF57" s="10"/>
    </row>
    <row r="58" spans="2:32" ht="15">
      <c r="B58"/>
      <c r="C58" s="37"/>
      <c r="D58" s="37"/>
      <c r="E58" s="37"/>
      <c r="F58" s="37"/>
      <c r="G58" s="37"/>
      <c r="L58" s="9"/>
      <c r="M58" s="102">
        <v>12000000</v>
      </c>
      <c r="N58" s="103">
        <v>600200</v>
      </c>
      <c r="O58" s="104">
        <v>5.0018399999999996</v>
      </c>
      <c r="P58" s="103">
        <v>55.01</v>
      </c>
      <c r="Q58" s="104">
        <v>40.31</v>
      </c>
      <c r="R58" s="56">
        <f t="shared" si="8"/>
        <v>7.7630745647178117</v>
      </c>
      <c r="S58" s="56">
        <f t="shared" si="1"/>
        <v>7.7630745647178117</v>
      </c>
      <c r="T58" s="55">
        <f t="shared" si="12"/>
        <v>597.90131374778571</v>
      </c>
      <c r="U58" s="105">
        <f t="shared" si="13"/>
        <v>0.29759278691716629</v>
      </c>
      <c r="V58" s="106">
        <f t="shared" si="14"/>
        <v>2.7766295076813763</v>
      </c>
      <c r="W58" s="107">
        <f t="shared" si="9"/>
        <v>7.6976313784741848</v>
      </c>
      <c r="X58" s="106">
        <f t="shared" si="10"/>
        <v>4.2828106257180353E-3</v>
      </c>
      <c r="Y58" s="9"/>
      <c r="Z58" s="9"/>
      <c r="AA58" s="9"/>
      <c r="AB58" s="9"/>
      <c r="AC58" s="9"/>
      <c r="AD58" s="14"/>
      <c r="AE58" s="14"/>
      <c r="AF58" s="10"/>
    </row>
    <row r="59" spans="2:32" ht="15">
      <c r="B59" s="14"/>
      <c r="C59" s="14"/>
      <c r="D59" s="14"/>
      <c r="E59" s="14"/>
      <c r="F59" s="14"/>
      <c r="G59" s="14"/>
      <c r="L59" s="9"/>
      <c r="M59" s="102">
        <v>11890000</v>
      </c>
      <c r="N59" s="103">
        <v>594000</v>
      </c>
      <c r="O59" s="104">
        <v>4.9981200000000001</v>
      </c>
      <c r="P59" s="103">
        <v>56.01</v>
      </c>
      <c r="Q59" s="104">
        <v>40.479999999999997</v>
      </c>
      <c r="R59" s="56">
        <f t="shared" si="8"/>
        <v>7.7187808406953433</v>
      </c>
      <c r="S59" s="56">
        <f t="shared" si="1"/>
        <v>7.7187808406953433</v>
      </c>
      <c r="T59" s="55">
        <f t="shared" si="12"/>
        <v>623.88957233235578</v>
      </c>
      <c r="U59" s="105">
        <f t="shared" si="13"/>
        <v>0.30718084968549053</v>
      </c>
      <c r="V59" s="106">
        <f t="shared" si="14"/>
        <v>2.7951077269088329</v>
      </c>
      <c r="W59" s="107">
        <f t="shared" si="9"/>
        <v>7.6591274690926614</v>
      </c>
      <c r="X59" s="106">
        <f t="shared" si="10"/>
        <v>3.5585247435676571E-3</v>
      </c>
      <c r="Y59" s="9"/>
      <c r="Z59" s="9"/>
      <c r="AA59" s="9"/>
      <c r="AB59" s="9"/>
      <c r="AC59" s="9"/>
      <c r="AD59" s="14"/>
      <c r="AE59" s="14"/>
      <c r="AF59" s="10"/>
    </row>
    <row r="60" spans="2:32" ht="15">
      <c r="B60" s="14"/>
      <c r="C60" s="14"/>
      <c r="D60" s="14"/>
      <c r="E60" s="14"/>
      <c r="F60" s="14"/>
      <c r="G60" s="14"/>
      <c r="L60" s="9"/>
      <c r="M60" s="102">
        <v>11780000</v>
      </c>
      <c r="N60" s="103">
        <v>589500</v>
      </c>
      <c r="O60" s="104">
        <v>5.0023</v>
      </c>
      <c r="P60" s="103">
        <v>57.01</v>
      </c>
      <c r="Q60" s="104">
        <v>40.619999999999997</v>
      </c>
      <c r="R60" s="56">
        <f t="shared" si="8"/>
        <v>7.6692419326459014</v>
      </c>
      <c r="S60" s="56">
        <f t="shared" si="1"/>
        <v>7.6692419326459014</v>
      </c>
      <c r="T60" s="55">
        <f t="shared" si="12"/>
        <v>652.28889130308664</v>
      </c>
      <c r="U60" s="105">
        <f t="shared" si="13"/>
        <v>0.31765937326752114</v>
      </c>
      <c r="V60" s="106">
        <f t="shared" si="14"/>
        <v>2.8144399824058981</v>
      </c>
      <c r="W60" s="107">
        <f t="shared" si="9"/>
        <v>7.6180695145420305</v>
      </c>
      <c r="X60" s="106">
        <f t="shared" si="10"/>
        <v>2.6186163745973694E-3</v>
      </c>
      <c r="Y60" s="9"/>
      <c r="Z60" s="9"/>
      <c r="AA60" s="9"/>
      <c r="AB60" s="9"/>
      <c r="AC60" s="9"/>
      <c r="AD60" s="14"/>
      <c r="AE60" s="14"/>
      <c r="AF60" s="10"/>
    </row>
    <row r="61" spans="2:32" ht="15">
      <c r="B61" s="14"/>
      <c r="C61" s="14"/>
      <c r="D61" s="14"/>
      <c r="E61" s="14"/>
      <c r="F61" s="14"/>
      <c r="G61" s="14"/>
      <c r="L61" s="9"/>
      <c r="M61" s="102">
        <v>11700000</v>
      </c>
      <c r="N61" s="103">
        <v>584800</v>
      </c>
      <c r="O61" s="104">
        <v>4.9996799999999997</v>
      </c>
      <c r="P61" s="103">
        <v>58.01</v>
      </c>
      <c r="Q61" s="104">
        <v>40.74</v>
      </c>
      <c r="R61" s="56">
        <f t="shared" si="8"/>
        <v>7.6357420131159293</v>
      </c>
      <c r="S61" s="56">
        <f t="shared" si="1"/>
        <v>7.6357420131159293</v>
      </c>
      <c r="T61" s="55">
        <f t="shared" si="12"/>
        <v>673.19367159475041</v>
      </c>
      <c r="U61" s="105">
        <f t="shared" si="13"/>
        <v>0.32460467983954677</v>
      </c>
      <c r="V61" s="106">
        <f t="shared" si="14"/>
        <v>2.8281400247066424</v>
      </c>
      <c r="W61" s="107">
        <f t="shared" si="9"/>
        <v>7.5884854577857617</v>
      </c>
      <c r="X61" s="106">
        <f t="shared" si="10"/>
        <v>2.2331820216731912E-3</v>
      </c>
      <c r="Y61" s="9"/>
      <c r="Z61" s="9"/>
      <c r="AA61" s="9"/>
      <c r="AB61" s="9"/>
      <c r="AC61" s="9"/>
      <c r="AD61" s="14"/>
      <c r="AE61" s="14"/>
      <c r="AF61" s="10"/>
    </row>
    <row r="62" spans="2:32" ht="15">
      <c r="B62" s="14"/>
      <c r="C62" s="14"/>
      <c r="D62" s="14"/>
      <c r="E62" s="14"/>
      <c r="F62" s="14"/>
      <c r="G62" s="14"/>
      <c r="L62" s="9"/>
      <c r="M62" s="102">
        <v>11620000</v>
      </c>
      <c r="N62" s="103">
        <v>580400</v>
      </c>
      <c r="O62" s="104">
        <v>4.99322</v>
      </c>
      <c r="P62" s="103">
        <v>59.01</v>
      </c>
      <c r="Q62" s="104">
        <v>40.85</v>
      </c>
      <c r="R62" s="56">
        <f t="shared" si="8"/>
        <v>7.6004207309057641</v>
      </c>
      <c r="S62" s="56">
        <f t="shared" si="1"/>
        <v>7.6004207309057641</v>
      </c>
      <c r="T62" s="55">
        <f t="shared" si="12"/>
        <v>694.93707337055559</v>
      </c>
      <c r="U62" s="105">
        <f t="shared" si="13"/>
        <v>0.33180926237448621</v>
      </c>
      <c r="V62" s="106">
        <f t="shared" si="14"/>
        <v>2.8419454809567282</v>
      </c>
      <c r="W62" s="107">
        <f t="shared" si="9"/>
        <v>7.5582579509733865</v>
      </c>
      <c r="X62" s="106">
        <f t="shared" si="10"/>
        <v>1.7777000116261036E-3</v>
      </c>
      <c r="Y62" s="9"/>
      <c r="Z62" s="9"/>
      <c r="AA62" s="9"/>
      <c r="AB62" s="9"/>
      <c r="AC62" s="9"/>
      <c r="AD62" s="14"/>
      <c r="AE62" s="14"/>
      <c r="AF62" s="10"/>
    </row>
    <row r="63" spans="2:32" ht="15">
      <c r="B63" s="14"/>
      <c r="C63" s="14"/>
      <c r="D63" s="14"/>
      <c r="E63" s="14"/>
      <c r="F63" s="14"/>
      <c r="G63" s="14"/>
      <c r="L63" s="9"/>
      <c r="M63" s="102">
        <v>11550000</v>
      </c>
      <c r="N63" s="103">
        <v>577400</v>
      </c>
      <c r="O63" s="104">
        <v>4.9981400000000002</v>
      </c>
      <c r="P63" s="103">
        <v>60.01</v>
      </c>
      <c r="Q63" s="104">
        <v>40.96</v>
      </c>
      <c r="R63" s="56">
        <f t="shared" si="8"/>
        <v>7.5713943975615017</v>
      </c>
      <c r="S63" s="56">
        <f t="shared" si="1"/>
        <v>7.5713943975615017</v>
      </c>
      <c r="T63" s="55">
        <f t="shared" si="12"/>
        <v>713.61864403463551</v>
      </c>
      <c r="U63" s="105">
        <f t="shared" si="13"/>
        <v>0.33764166854422051</v>
      </c>
      <c r="V63" s="106">
        <f t="shared" si="14"/>
        <v>2.8534661879145777</v>
      </c>
      <c r="W63" s="107">
        <f t="shared" si="9"/>
        <v>7.5327092582217778</v>
      </c>
      <c r="X63" s="106">
        <f t="shared" si="10"/>
        <v>1.4965400057338491E-3</v>
      </c>
      <c r="Y63" s="9"/>
      <c r="Z63" s="9"/>
      <c r="AA63" s="9"/>
      <c r="AB63" s="9"/>
      <c r="AC63" s="9"/>
      <c r="AD63" s="14"/>
      <c r="AE63" s="14"/>
      <c r="AF63" s="10"/>
    </row>
    <row r="64" spans="2:32" ht="15">
      <c r="B64" s="14"/>
      <c r="C64" s="14"/>
      <c r="D64" s="14"/>
      <c r="E64" s="14"/>
      <c r="F64" s="14"/>
      <c r="G64" s="14"/>
      <c r="L64" s="9"/>
      <c r="M64" s="99">
        <v>11290000</v>
      </c>
      <c r="N64" s="100">
        <v>700100</v>
      </c>
      <c r="O64" s="101">
        <v>6.0364599999999999</v>
      </c>
      <c r="P64" s="100">
        <v>61.02</v>
      </c>
      <c r="Q64" s="101">
        <v>41.2</v>
      </c>
      <c r="R64" s="56">
        <f t="shared" si="8"/>
        <v>7.4366040047399018</v>
      </c>
      <c r="S64" s="56">
        <f t="shared" si="1"/>
        <v>7.4366040047399018</v>
      </c>
      <c r="T64" s="55">
        <f t="shared" si="12"/>
        <v>797.04220863960632</v>
      </c>
      <c r="U64" s="105">
        <f t="shared" si="13"/>
        <v>0.36374433542019569</v>
      </c>
      <c r="V64" s="106">
        <f t="shared" si="14"/>
        <v>2.901481320761091</v>
      </c>
      <c r="W64" s="107">
        <f t="shared" si="9"/>
        <v>7.4229784501646305</v>
      </c>
      <c r="X64" s="106">
        <f t="shared" si="10"/>
        <v>1.8565573748369554E-4</v>
      </c>
      <c r="Y64" s="9"/>
      <c r="Z64" s="9"/>
      <c r="AA64" s="9"/>
      <c r="AB64" s="9"/>
      <c r="AC64" s="9"/>
      <c r="AD64" s="14"/>
      <c r="AE64" s="14"/>
      <c r="AF64" s="10"/>
    </row>
    <row r="65" spans="2:32" ht="15">
      <c r="B65" s="14"/>
      <c r="C65" s="14"/>
      <c r="D65" s="14"/>
      <c r="E65" s="14"/>
      <c r="F65" s="14"/>
      <c r="G65" s="14"/>
      <c r="L65" s="9"/>
      <c r="M65" s="102">
        <v>11230000</v>
      </c>
      <c r="N65" s="103">
        <v>685200</v>
      </c>
      <c r="O65" s="104">
        <v>6.1038300000000003</v>
      </c>
      <c r="P65" s="103">
        <v>62.02</v>
      </c>
      <c r="Q65" s="104">
        <v>41.68</v>
      </c>
      <c r="R65" s="56">
        <f t="shared" si="8"/>
        <v>7.4676095989291742</v>
      </c>
      <c r="S65" s="56">
        <f t="shared" si="1"/>
        <v>7.4676095989291742</v>
      </c>
      <c r="T65" s="55">
        <f t="shared" si="12"/>
        <v>770.16556750000973</v>
      </c>
      <c r="U65" s="105">
        <f t="shared" si="13"/>
        <v>0.35787741506980358</v>
      </c>
      <c r="V65" s="106">
        <f t="shared" si="14"/>
        <v>2.886584098318111</v>
      </c>
      <c r="W65" s="107">
        <f t="shared" si="9"/>
        <v>7.4575931582959569</v>
      </c>
      <c r="X65" s="106">
        <f t="shared" si="10"/>
        <v>1.0032908295876602E-4</v>
      </c>
      <c r="Y65" s="9"/>
      <c r="Z65" s="9"/>
      <c r="AA65" s="9"/>
      <c r="AB65" s="9"/>
      <c r="AC65" s="9"/>
      <c r="AD65" s="14"/>
      <c r="AE65" s="14"/>
      <c r="AF65" s="10"/>
    </row>
    <row r="66" spans="2:32" ht="15">
      <c r="B66" s="14"/>
      <c r="C66" s="14"/>
      <c r="D66" s="14"/>
      <c r="E66" s="14"/>
      <c r="F66" s="14"/>
      <c r="G66" s="14"/>
      <c r="L66" s="9"/>
      <c r="M66" s="102">
        <v>10850000</v>
      </c>
      <c r="N66" s="103">
        <v>653800</v>
      </c>
      <c r="O66" s="104">
        <v>6.0233299999999996</v>
      </c>
      <c r="P66" s="103">
        <v>63.02</v>
      </c>
      <c r="Q66" s="104">
        <v>42.27</v>
      </c>
      <c r="R66" s="56">
        <f t="shared" si="8"/>
        <v>7.2979828920025946</v>
      </c>
      <c r="S66" s="56">
        <f t="shared" si="1"/>
        <v>7.2979828920025946</v>
      </c>
      <c r="T66" s="55">
        <f t="shared" si="12"/>
        <v>869.44158750342285</v>
      </c>
      <c r="U66" s="105">
        <f t="shared" si="13"/>
        <v>0.38904645349498934</v>
      </c>
      <c r="V66" s="106">
        <f t="shared" si="14"/>
        <v>2.9392404097118341</v>
      </c>
      <c r="W66" s="107">
        <f t="shared" si="9"/>
        <v>7.3328804047639142</v>
      </c>
      <c r="X66" s="106">
        <f t="shared" si="10"/>
        <v>1.2178363969264632E-3</v>
      </c>
      <c r="Y66" s="9"/>
      <c r="Z66" s="9"/>
      <c r="AA66" s="9"/>
      <c r="AB66" s="9"/>
      <c r="AC66" s="9"/>
      <c r="AD66" s="14"/>
      <c r="AE66" s="14"/>
      <c r="AF66" s="10"/>
    </row>
    <row r="67" spans="2:32" ht="15">
      <c r="B67" s="15"/>
      <c r="C67" s="15"/>
      <c r="D67" s="15"/>
      <c r="E67" s="15"/>
      <c r="F67" s="15"/>
      <c r="G67" s="15"/>
      <c r="L67" s="9"/>
      <c r="M67" s="102">
        <v>10670000</v>
      </c>
      <c r="N67" s="103">
        <v>641500</v>
      </c>
      <c r="O67" s="104">
        <v>6.0097199999999997</v>
      </c>
      <c r="P67" s="103">
        <v>64.010000000000005</v>
      </c>
      <c r="Q67" s="104">
        <v>42.53</v>
      </c>
      <c r="R67" s="56">
        <f t="shared" si="8"/>
        <v>7.212665547179351</v>
      </c>
      <c r="S67" s="56">
        <f t="shared" si="1"/>
        <v>7.212665547179351</v>
      </c>
      <c r="T67" s="55">
        <f t="shared" si="12"/>
        <v>927.14966376255779</v>
      </c>
      <c r="U67" s="105">
        <f t="shared" si="13"/>
        <v>0.40391672299654252</v>
      </c>
      <c r="V67" s="106">
        <f t="shared" si="14"/>
        <v>2.9671498451475422</v>
      </c>
      <c r="W67" s="107">
        <f t="shared" si="9"/>
        <v>7.2640476235642524</v>
      </c>
      <c r="X67" s="106">
        <f t="shared" si="10"/>
        <v>2.6401177736238351E-3</v>
      </c>
      <c r="Y67" s="9"/>
      <c r="Z67" s="9"/>
      <c r="AA67" s="9"/>
      <c r="AB67" s="9"/>
      <c r="AC67" s="9"/>
      <c r="AD67" s="14"/>
      <c r="AE67" s="14"/>
      <c r="AF67" s="10"/>
    </row>
    <row r="68" spans="2:32" ht="15">
      <c r="B68" s="15"/>
      <c r="C68" s="15"/>
      <c r="D68" s="15"/>
      <c r="E68" s="15"/>
      <c r="F68" s="15"/>
      <c r="G68" s="15"/>
      <c r="L68" s="9"/>
      <c r="M68" s="102">
        <v>10540000</v>
      </c>
      <c r="N68" s="103">
        <v>633100</v>
      </c>
      <c r="O68" s="104">
        <v>6.0070899999999998</v>
      </c>
      <c r="P68" s="103">
        <v>65.010000000000005</v>
      </c>
      <c r="Q68" s="104">
        <v>42.73</v>
      </c>
      <c r="R68" s="56">
        <f t="shared" si="8"/>
        <v>7.1518577364470701</v>
      </c>
      <c r="S68" s="56">
        <f t="shared" ref="S68:S131" si="15">R68</f>
        <v>7.1518577364470701</v>
      </c>
      <c r="T68" s="55">
        <f t="shared" si="12"/>
        <v>971.51217587377448</v>
      </c>
      <c r="U68" s="105">
        <f t="shared" si="13"/>
        <v>0.41421272889432809</v>
      </c>
      <c r="V68" s="106">
        <f t="shared" si="14"/>
        <v>2.9874482479431674</v>
      </c>
      <c r="W68" s="107">
        <f t="shared" si="9"/>
        <v>7.2127564223200515</v>
      </c>
      <c r="X68" s="106">
        <f t="shared" si="10"/>
        <v>3.7086499410560665E-3</v>
      </c>
      <c r="Y68" s="9"/>
      <c r="Z68" s="9"/>
      <c r="AA68" s="9"/>
      <c r="AB68" s="9"/>
      <c r="AC68" s="9"/>
      <c r="AD68" s="14"/>
      <c r="AE68" s="14"/>
      <c r="AF68" s="10"/>
    </row>
    <row r="69" spans="2:32" ht="15">
      <c r="B69" s="15"/>
      <c r="C69" s="15"/>
      <c r="D69" s="15"/>
      <c r="E69" s="15"/>
      <c r="F69" s="15"/>
      <c r="G69" s="15"/>
      <c r="L69" s="9"/>
      <c r="M69" s="102">
        <v>10430000</v>
      </c>
      <c r="N69" s="103">
        <v>626000</v>
      </c>
      <c r="O69" s="104">
        <v>6.0019799999999996</v>
      </c>
      <c r="P69" s="103">
        <v>66.010000000000005</v>
      </c>
      <c r="Q69" s="104">
        <v>42.89</v>
      </c>
      <c r="R69" s="56">
        <f t="shared" ref="R69:R132" si="16">M69*SIN(RADIANS(Q69))/10^6</f>
        <v>7.0985850498331118</v>
      </c>
      <c r="S69" s="56">
        <f t="shared" si="15"/>
        <v>7.0985850498331118</v>
      </c>
      <c r="T69" s="55">
        <f t="shared" si="12"/>
        <v>1011.4663565200559</v>
      </c>
      <c r="U69" s="105">
        <f t="shared" si="13"/>
        <v>0.4230365521459778</v>
      </c>
      <c r="V69" s="106">
        <f t="shared" si="14"/>
        <v>3.0049514418070822</v>
      </c>
      <c r="W69" s="107">
        <f t="shared" si="9"/>
        <v>7.1676784985031761</v>
      </c>
      <c r="X69" s="106">
        <f t="shared" si="10"/>
        <v>4.7739046491228083E-3</v>
      </c>
      <c r="Y69" s="9"/>
      <c r="Z69" s="9"/>
      <c r="AA69" s="9"/>
      <c r="AB69" s="9"/>
      <c r="AC69" s="9"/>
      <c r="AD69" s="14"/>
      <c r="AE69" s="14"/>
      <c r="AF69" s="10"/>
    </row>
    <row r="70" spans="2:32" ht="15">
      <c r="B70" s="15"/>
      <c r="C70" s="15"/>
      <c r="D70" s="15"/>
      <c r="E70" s="15"/>
      <c r="F70" s="15"/>
      <c r="G70" s="15"/>
      <c r="L70" s="9"/>
      <c r="M70" s="102">
        <v>10340000</v>
      </c>
      <c r="N70" s="103">
        <v>620400</v>
      </c>
      <c r="O70" s="104">
        <v>6.0018799999999999</v>
      </c>
      <c r="P70" s="103">
        <v>67.010000000000005</v>
      </c>
      <c r="Q70" s="104">
        <v>43.03</v>
      </c>
      <c r="R70" s="56">
        <f t="shared" si="16"/>
        <v>7.055821633445075</v>
      </c>
      <c r="S70" s="56">
        <f t="shared" si="15"/>
        <v>7.055821633445075</v>
      </c>
      <c r="T70" s="55">
        <f t="shared" si="12"/>
        <v>1045.1183753300568</v>
      </c>
      <c r="U70" s="105">
        <f t="shared" si="13"/>
        <v>0.42999220159993001</v>
      </c>
      <c r="V70" s="106">
        <f t="shared" si="14"/>
        <v>3.0191654835964168</v>
      </c>
      <c r="W70" s="107">
        <f t="shared" si="9"/>
        <v>7.1304822525929792</v>
      </c>
      <c r="X70" s="106">
        <f t="shared" si="10"/>
        <v>5.5742080515484033E-3</v>
      </c>
      <c r="Y70" s="9"/>
      <c r="Z70" s="9"/>
      <c r="AA70" s="9"/>
      <c r="AB70" s="9"/>
      <c r="AC70" s="9"/>
      <c r="AD70" s="14"/>
      <c r="AE70" s="14"/>
      <c r="AF70" s="10"/>
    </row>
    <row r="71" spans="2:32" ht="15">
      <c r="B71" s="15"/>
      <c r="C71" s="15"/>
      <c r="D71" s="15"/>
      <c r="E71" s="15"/>
      <c r="F71" s="15"/>
      <c r="G71" s="15"/>
      <c r="L71" s="9"/>
      <c r="M71" s="102">
        <v>10260000</v>
      </c>
      <c r="N71" s="103">
        <v>615600</v>
      </c>
      <c r="O71" s="104">
        <v>6.0023400000000002</v>
      </c>
      <c r="P71" s="103">
        <v>68.02</v>
      </c>
      <c r="Q71" s="104">
        <v>43.15</v>
      </c>
      <c r="R71" s="56">
        <f t="shared" si="16"/>
        <v>7.0169237842430245</v>
      </c>
      <c r="S71" s="56">
        <f t="shared" si="15"/>
        <v>7.0169237842430245</v>
      </c>
      <c r="T71" s="55">
        <f t="shared" si="12"/>
        <v>1076.4418830203192</v>
      </c>
      <c r="U71" s="105">
        <f t="shared" si="13"/>
        <v>0.43622378170825715</v>
      </c>
      <c r="V71" s="106">
        <f t="shared" ref="V71:V134" si="17">IF(T71&lt;100,"",LOG(T71))</f>
        <v>3.0319905872808088</v>
      </c>
      <c r="W71" s="107">
        <f t="shared" ref="W71:W134" si="18">IF(T71&lt;0,0,$Z$6-$AA$6*T71^$AB$6)</f>
        <v>7.0964605993470995</v>
      </c>
      <c r="X71" s="106">
        <f t="shared" ref="X71:X134" si="19">IF(S71&lt;=0,"",(W71-S71)^2)</f>
        <v>6.3261049568998058E-3</v>
      </c>
      <c r="Y71" s="9"/>
      <c r="Z71" s="9"/>
      <c r="AA71" s="9"/>
      <c r="AB71" s="9"/>
      <c r="AC71" s="9"/>
      <c r="AD71" s="14"/>
      <c r="AE71" s="14"/>
      <c r="AF71" s="10"/>
    </row>
    <row r="72" spans="2:32" ht="15">
      <c r="B72" s="15"/>
      <c r="C72" s="15"/>
      <c r="D72" s="15"/>
      <c r="E72" s="15"/>
      <c r="F72" s="15"/>
      <c r="G72" s="15"/>
      <c r="L72" s="9"/>
      <c r="M72" s="102">
        <v>10180000</v>
      </c>
      <c r="N72" s="103">
        <v>611100</v>
      </c>
      <c r="O72" s="104">
        <v>6.0013500000000004</v>
      </c>
      <c r="P72" s="103">
        <v>69.02</v>
      </c>
      <c r="Q72" s="104">
        <v>43.27</v>
      </c>
      <c r="R72" s="56">
        <f t="shared" si="16"/>
        <v>6.9777506757363978</v>
      </c>
      <c r="S72" s="56">
        <f t="shared" si="15"/>
        <v>6.9777506757363978</v>
      </c>
      <c r="T72" s="55">
        <f t="shared" si="12"/>
        <v>1107.8617566299265</v>
      </c>
      <c r="U72" s="105">
        <f t="shared" si="13"/>
        <v>0.44241037542578565</v>
      </c>
      <c r="V72" s="106">
        <f t="shared" si="17"/>
        <v>3.0444855707908434</v>
      </c>
      <c r="W72" s="107">
        <f t="shared" si="18"/>
        <v>7.0628893281783203</v>
      </c>
      <c r="X72" s="106">
        <f t="shared" si="19"/>
        <v>7.2485901396264632E-3</v>
      </c>
      <c r="Y72" s="9"/>
      <c r="Z72" s="9"/>
      <c r="AA72" s="9"/>
      <c r="AB72" s="9"/>
      <c r="AC72" s="9"/>
      <c r="AD72" s="14"/>
      <c r="AE72" s="14"/>
      <c r="AF72" s="10"/>
    </row>
    <row r="73" spans="2:32" ht="15">
      <c r="B73" s="15"/>
      <c r="C73" s="15"/>
      <c r="D73" s="15"/>
      <c r="E73" s="15"/>
      <c r="F73" s="15"/>
      <c r="G73" s="15"/>
      <c r="L73" s="9"/>
      <c r="M73" s="102">
        <v>10120000</v>
      </c>
      <c r="N73" s="103">
        <v>606900</v>
      </c>
      <c r="O73" s="104">
        <v>5.9981400000000002</v>
      </c>
      <c r="P73" s="103">
        <v>70.02</v>
      </c>
      <c r="Q73" s="104">
        <v>43.36</v>
      </c>
      <c r="R73" s="56">
        <f t="shared" si="16"/>
        <v>6.9481905977892184</v>
      </c>
      <c r="S73" s="56">
        <f t="shared" si="15"/>
        <v>6.9481905977892184</v>
      </c>
      <c r="T73" s="55">
        <f t="shared" si="12"/>
        <v>1133.0576385763275</v>
      </c>
      <c r="U73" s="105">
        <f t="shared" si="13"/>
        <v>0.44702113093050261</v>
      </c>
      <c r="V73" s="106">
        <f t="shared" si="17"/>
        <v>3.0542520029604332</v>
      </c>
      <c r="W73" s="107">
        <f t="shared" si="18"/>
        <v>7.0363533142229411</v>
      </c>
      <c r="X73" s="106">
        <f t="shared" si="19"/>
        <v>7.7726645689729888E-3</v>
      </c>
      <c r="Y73" s="9"/>
      <c r="Z73" s="9"/>
      <c r="AA73" s="9"/>
      <c r="AB73" s="9"/>
      <c r="AC73" s="9"/>
      <c r="AD73" s="14"/>
      <c r="AE73" s="14"/>
      <c r="AF73" s="10"/>
    </row>
    <row r="74" spans="2:32" ht="15">
      <c r="B74" s="15"/>
      <c r="C74" s="15"/>
      <c r="D74" s="15"/>
      <c r="E74" s="15"/>
      <c r="F74" s="15"/>
      <c r="G74" s="15"/>
      <c r="L74" s="9"/>
      <c r="M74" s="99">
        <v>9880000</v>
      </c>
      <c r="N74" s="100">
        <v>730200</v>
      </c>
      <c r="O74" s="101">
        <v>7.0342500000000001</v>
      </c>
      <c r="P74" s="100">
        <v>71.02</v>
      </c>
      <c r="Q74" s="101">
        <v>44</v>
      </c>
      <c r="R74" s="56">
        <f t="shared" si="16"/>
        <v>6.8632247001348929</v>
      </c>
      <c r="S74" s="56">
        <f t="shared" si="15"/>
        <v>6.8632247001348929</v>
      </c>
      <c r="T74" s="55">
        <f t="shared" si="12"/>
        <v>1206.777788013243</v>
      </c>
      <c r="U74" s="105">
        <f t="shared" si="13"/>
        <v>0.46000781594842755</v>
      </c>
      <c r="V74" s="106">
        <f t="shared" si="17"/>
        <v>3.0816273079397609</v>
      </c>
      <c r="W74" s="107">
        <f t="shared" si="18"/>
        <v>6.9605664493985886</v>
      </c>
      <c r="X74" s="106">
        <f t="shared" si="19"/>
        <v>9.475416149716193E-3</v>
      </c>
      <c r="Y74" s="9"/>
      <c r="Z74" s="9"/>
      <c r="AA74" s="9"/>
      <c r="AB74" s="9"/>
      <c r="AC74" s="9"/>
      <c r="AD74" s="14"/>
      <c r="AE74" s="14"/>
      <c r="AF74" s="10"/>
    </row>
    <row r="75" spans="2:32" ht="15">
      <c r="B75" s="15"/>
      <c r="C75" s="15"/>
      <c r="D75" s="15"/>
      <c r="E75" s="15"/>
      <c r="F75" s="15"/>
      <c r="G75" s="15"/>
      <c r="L75" s="9"/>
      <c r="M75" s="102">
        <v>9818000</v>
      </c>
      <c r="N75" s="103">
        <v>700700</v>
      </c>
      <c r="O75" s="104">
        <v>7.1367599999999998</v>
      </c>
      <c r="P75" s="103">
        <v>72.02</v>
      </c>
      <c r="Q75" s="104">
        <v>44.32</v>
      </c>
      <c r="R75" s="56">
        <f t="shared" si="16"/>
        <v>6.8594936255356371</v>
      </c>
      <c r="S75" s="56">
        <f t="shared" si="15"/>
        <v>6.8594936255356371</v>
      </c>
      <c r="T75" s="55">
        <f t="shared" si="12"/>
        <v>1213.34167016483</v>
      </c>
      <c r="U75" s="105">
        <f t="shared" si="13"/>
        <v>0.46056928996161939</v>
      </c>
      <c r="V75" s="106">
        <f t="shared" si="17"/>
        <v>3.0839831129630282</v>
      </c>
      <c r="W75" s="107">
        <f t="shared" si="18"/>
        <v>6.9539463712518943</v>
      </c>
      <c r="X75" s="106">
        <f t="shared" si="19"/>
        <v>8.9213211733399373E-3</v>
      </c>
      <c r="Y75" s="9"/>
      <c r="Z75" s="9"/>
      <c r="AA75" s="9"/>
      <c r="AB75" s="9"/>
      <c r="AC75" s="9"/>
      <c r="AD75" s="14"/>
      <c r="AE75" s="14"/>
      <c r="AF75" s="10"/>
    </row>
    <row r="76" spans="2:32" ht="15">
      <c r="B76" s="15"/>
      <c r="C76" s="15"/>
      <c r="D76" s="15"/>
      <c r="E76" s="15"/>
      <c r="F76" s="15"/>
      <c r="G76" s="15"/>
      <c r="L76" s="9"/>
      <c r="M76" s="102">
        <v>9506000</v>
      </c>
      <c r="N76" s="103">
        <v>668200</v>
      </c>
      <c r="O76" s="104">
        <v>7.02963</v>
      </c>
      <c r="P76" s="103">
        <v>73.02</v>
      </c>
      <c r="Q76" s="104">
        <v>44.89</v>
      </c>
      <c r="R76" s="56">
        <f t="shared" si="16"/>
        <v>6.7088398349792122</v>
      </c>
      <c r="S76" s="56">
        <f t="shared" si="15"/>
        <v>6.7088398349792122</v>
      </c>
      <c r="T76" s="55">
        <f t="shared" si="12"/>
        <v>1328.5335134744637</v>
      </c>
      <c r="U76" s="105">
        <f t="shared" si="13"/>
        <v>0.48265470580720399</v>
      </c>
      <c r="V76" s="106">
        <f t="shared" si="17"/>
        <v>3.1233725143604847</v>
      </c>
      <c r="W76" s="107">
        <f t="shared" si="18"/>
        <v>6.8408987126904801</v>
      </c>
      <c r="X76" s="106">
        <f t="shared" si="19"/>
        <v>1.743954718235961E-2</v>
      </c>
      <c r="Y76" s="9"/>
      <c r="Z76" s="9"/>
      <c r="AA76" s="9"/>
      <c r="AB76" s="9"/>
      <c r="AC76" s="9"/>
      <c r="AD76" s="14"/>
      <c r="AE76" s="14"/>
      <c r="AF76" s="10"/>
    </row>
    <row r="77" spans="2:32" ht="15">
      <c r="B77" s="15"/>
      <c r="C77" s="15"/>
      <c r="D77" s="15"/>
      <c r="E77" s="15"/>
      <c r="F77" s="15"/>
      <c r="G77" s="15"/>
      <c r="L77" s="9"/>
      <c r="M77" s="102">
        <v>9344000</v>
      </c>
      <c r="N77" s="103">
        <v>655700</v>
      </c>
      <c r="O77" s="104">
        <v>7.0173800000000002</v>
      </c>
      <c r="P77" s="103">
        <v>74.02</v>
      </c>
      <c r="Q77" s="104">
        <v>45.14</v>
      </c>
      <c r="R77" s="56">
        <f t="shared" si="16"/>
        <v>6.6233304724760691</v>
      </c>
      <c r="S77" s="56">
        <f t="shared" si="15"/>
        <v>6.6233304724760691</v>
      </c>
      <c r="T77" s="55">
        <f t="shared" si="12"/>
        <v>1402.3443286479383</v>
      </c>
      <c r="U77" s="105">
        <f t="shared" si="13"/>
        <v>0.49470791601816255</v>
      </c>
      <c r="V77" s="106">
        <f t="shared" si="17"/>
        <v>3.1468546624690044</v>
      </c>
      <c r="W77" s="107">
        <f t="shared" si="18"/>
        <v>6.7713398921255177</v>
      </c>
      <c r="X77" s="106">
        <f t="shared" si="19"/>
        <v>2.1906788304966576E-2</v>
      </c>
      <c r="Y77" s="9"/>
      <c r="Z77" s="9"/>
      <c r="AA77" s="9"/>
      <c r="AB77" s="9"/>
      <c r="AC77" s="9"/>
      <c r="AD77" s="14"/>
      <c r="AE77" s="14"/>
      <c r="AF77" s="10"/>
    </row>
    <row r="78" spans="2:32" ht="15">
      <c r="B78" s="15"/>
      <c r="C78" s="15"/>
      <c r="D78" s="15"/>
      <c r="E78" s="15"/>
      <c r="F78" s="15"/>
      <c r="G78" s="15"/>
      <c r="L78" s="9"/>
      <c r="M78" s="102">
        <v>9225000</v>
      </c>
      <c r="N78" s="103">
        <v>646200</v>
      </c>
      <c r="O78" s="104">
        <v>7.00481</v>
      </c>
      <c r="P78" s="103">
        <v>75.02</v>
      </c>
      <c r="Q78" s="104">
        <v>45.31</v>
      </c>
      <c r="R78" s="56">
        <f t="shared" si="16"/>
        <v>6.5582575586627279</v>
      </c>
      <c r="S78" s="56">
        <f t="shared" si="15"/>
        <v>6.5582575586627279</v>
      </c>
      <c r="T78" s="55">
        <f t="shared" si="12"/>
        <v>1461.8088007803765</v>
      </c>
      <c r="U78" s="105">
        <f t="shared" si="13"/>
        <v>0.50366140316490038</v>
      </c>
      <c r="V78" s="106">
        <f t="shared" si="17"/>
        <v>3.1648905722140155</v>
      </c>
      <c r="W78" s="107">
        <f t="shared" si="18"/>
        <v>6.7167856346255883</v>
      </c>
      <c r="X78" s="106">
        <f t="shared" si="19"/>
        <v>2.5131150868486454E-2</v>
      </c>
      <c r="Y78" s="9"/>
      <c r="Z78" s="9"/>
      <c r="AA78" s="9"/>
      <c r="AB78" s="9"/>
      <c r="AC78" s="9"/>
      <c r="AD78" s="14"/>
      <c r="AE78" s="14"/>
      <c r="AF78" s="10"/>
    </row>
    <row r="79" spans="2:32" ht="15">
      <c r="B79" s="15"/>
      <c r="C79" s="15"/>
      <c r="D79" s="15"/>
      <c r="E79" s="15"/>
      <c r="F79" s="15"/>
      <c r="G79" s="15"/>
      <c r="L79" s="9"/>
      <c r="M79" s="102">
        <v>9126000</v>
      </c>
      <c r="N79" s="103">
        <v>639300</v>
      </c>
      <c r="O79" s="104">
        <v>7.0049799999999998</v>
      </c>
      <c r="P79" s="103">
        <v>76.02</v>
      </c>
      <c r="Q79" s="104">
        <v>45.46</v>
      </c>
      <c r="R79" s="56">
        <f t="shared" si="16"/>
        <v>6.504656415119733</v>
      </c>
      <c r="S79" s="56">
        <f t="shared" si="15"/>
        <v>6.504656415119733</v>
      </c>
      <c r="T79" s="55">
        <f t="shared" ref="T79:T142" si="20">IF(S79&lt;S78,T78+(PI()*$AA$9*(O79)^2*(S78-S79))^($J$6)*(P79-P78)^$J$7,T78-(PI()*$AA$9*(O79)^2*(S79-S78))^($J$6)*(P79-P78)^$J$7)</f>
        <v>1512.9165756506941</v>
      </c>
      <c r="U79" s="105">
        <f t="shared" si="13"/>
        <v>0.51090030165441025</v>
      </c>
      <c r="V79" s="106">
        <f t="shared" si="17"/>
        <v>3.1798149810744434</v>
      </c>
      <c r="W79" s="107">
        <f t="shared" si="18"/>
        <v>6.6708875502828837</v>
      </c>
      <c r="X79" s="106">
        <f t="shared" si="19"/>
        <v>2.7632790297629675E-2</v>
      </c>
      <c r="Y79" s="9"/>
      <c r="Z79" s="9"/>
      <c r="AA79" s="9"/>
      <c r="AB79" s="9"/>
      <c r="AC79" s="9"/>
      <c r="AD79" s="14"/>
      <c r="AE79" s="14"/>
      <c r="AF79" s="10"/>
    </row>
    <row r="80" spans="2:32" ht="15">
      <c r="B80" s="15"/>
      <c r="C80" s="15"/>
      <c r="D80" s="15"/>
      <c r="E80" s="15"/>
      <c r="F80" s="15"/>
      <c r="G80" s="15"/>
      <c r="L80" s="9"/>
      <c r="M80" s="102">
        <v>9038000</v>
      </c>
      <c r="N80" s="103">
        <v>633700</v>
      </c>
      <c r="O80" s="104">
        <v>7.0108300000000003</v>
      </c>
      <c r="P80" s="103">
        <v>77.02</v>
      </c>
      <c r="Q80" s="104">
        <v>45.6</v>
      </c>
      <c r="R80" s="56">
        <f t="shared" si="16"/>
        <v>6.457404078521277</v>
      </c>
      <c r="S80" s="56">
        <f t="shared" si="15"/>
        <v>6.457404078521277</v>
      </c>
      <c r="T80" s="55">
        <f t="shared" si="20"/>
        <v>1559.2920967697501</v>
      </c>
      <c r="U80" s="105">
        <f t="shared" si="13"/>
        <v>0.51718322914361448</v>
      </c>
      <c r="V80" s="106">
        <f t="shared" si="17"/>
        <v>3.192927477685823</v>
      </c>
      <c r="W80" s="107">
        <f t="shared" si="18"/>
        <v>6.6299884463737024</v>
      </c>
      <c r="X80" s="106">
        <f t="shared" si="19"/>
        <v>2.9785364027021314E-2</v>
      </c>
      <c r="Y80" s="9"/>
      <c r="Z80" s="9"/>
      <c r="AA80" s="9"/>
      <c r="AB80" s="9"/>
      <c r="AC80" s="9"/>
      <c r="AD80" s="14"/>
      <c r="AE80" s="14"/>
      <c r="AF80" s="10"/>
    </row>
    <row r="81" spans="2:32" ht="15">
      <c r="B81" s="15"/>
      <c r="C81" s="15"/>
      <c r="D81" s="15"/>
      <c r="E81" s="15"/>
      <c r="F81" s="15"/>
      <c r="G81" s="15"/>
      <c r="L81" s="9"/>
      <c r="M81" s="102">
        <v>8965000</v>
      </c>
      <c r="N81" s="103">
        <v>627800</v>
      </c>
      <c r="O81" s="104">
        <v>7.0029399999999997</v>
      </c>
      <c r="P81" s="103">
        <v>78.02</v>
      </c>
      <c r="Q81" s="104">
        <v>45.72</v>
      </c>
      <c r="R81" s="56">
        <f t="shared" si="16"/>
        <v>6.4183705702907154</v>
      </c>
      <c r="S81" s="56">
        <f t="shared" si="15"/>
        <v>6.4183705702907154</v>
      </c>
      <c r="T81" s="55">
        <f t="shared" si="20"/>
        <v>1599.167650238262</v>
      </c>
      <c r="U81" s="105">
        <f t="shared" si="13"/>
        <v>0.52230564628917819</v>
      </c>
      <c r="V81" s="106">
        <f t="shared" si="17"/>
        <v>3.203893995801709</v>
      </c>
      <c r="W81" s="107">
        <f t="shared" si="18"/>
        <v>6.5953656209871694</v>
      </c>
      <c r="X81" s="106">
        <f t="shared" si="19"/>
        <v>3.1327247971040299E-2</v>
      </c>
      <c r="Y81" s="9"/>
      <c r="Z81" s="9"/>
      <c r="AA81" s="9"/>
      <c r="AB81" s="9"/>
      <c r="AC81" s="9"/>
      <c r="AD81" s="14"/>
      <c r="AE81" s="14"/>
      <c r="AF81" s="10"/>
    </row>
    <row r="82" spans="2:32" ht="15">
      <c r="B82" s="15"/>
      <c r="C82" s="15"/>
      <c r="D82" s="15"/>
      <c r="E82" s="15"/>
      <c r="F82" s="15"/>
      <c r="G82" s="15"/>
      <c r="L82" s="9"/>
      <c r="M82" s="102">
        <v>8899000</v>
      </c>
      <c r="N82" s="103">
        <v>622800</v>
      </c>
      <c r="O82" s="104">
        <v>6.99885</v>
      </c>
      <c r="P82" s="103">
        <v>79.02</v>
      </c>
      <c r="Q82" s="104">
        <v>45.82</v>
      </c>
      <c r="R82" s="56">
        <f t="shared" si="16"/>
        <v>6.3819527385147774</v>
      </c>
      <c r="S82" s="56">
        <f t="shared" si="15"/>
        <v>6.3819527385147774</v>
      </c>
      <c r="T82" s="55">
        <f t="shared" si="20"/>
        <v>1636.9058894379077</v>
      </c>
      <c r="U82" s="105">
        <f t="shared" si="13"/>
        <v>0.52703093083649388</v>
      </c>
      <c r="V82" s="106">
        <f t="shared" si="17"/>
        <v>3.21402371125513</v>
      </c>
      <c r="W82" s="107">
        <f t="shared" si="18"/>
        <v>6.5630431468416024</v>
      </c>
      <c r="X82" s="106">
        <f t="shared" si="19"/>
        <v>3.2793735987976205E-2</v>
      </c>
      <c r="Y82" s="9"/>
      <c r="Z82" s="9"/>
      <c r="AA82" s="9"/>
      <c r="AB82" s="9"/>
      <c r="AC82" s="9"/>
      <c r="AD82" s="14"/>
      <c r="AE82" s="14"/>
      <c r="AF82" s="10"/>
    </row>
    <row r="83" spans="2:32" ht="15">
      <c r="B83" s="15"/>
      <c r="C83" s="15"/>
      <c r="D83" s="15"/>
      <c r="E83" s="15"/>
      <c r="F83" s="15"/>
      <c r="G83" s="15"/>
      <c r="L83" s="9"/>
      <c r="M83" s="102">
        <v>8838000</v>
      </c>
      <c r="N83" s="103">
        <v>618800</v>
      </c>
      <c r="O83" s="104">
        <v>7.0021000000000004</v>
      </c>
      <c r="P83" s="103">
        <v>80.02</v>
      </c>
      <c r="Q83" s="104">
        <v>45.92</v>
      </c>
      <c r="R83" s="56">
        <f t="shared" si="16"/>
        <v>6.3489467545060707</v>
      </c>
      <c r="S83" s="56">
        <f t="shared" si="15"/>
        <v>6.3489467545060707</v>
      </c>
      <c r="T83" s="55">
        <f t="shared" si="20"/>
        <v>1671.8784909500152</v>
      </c>
      <c r="U83" s="105">
        <f t="shared" si="13"/>
        <v>0.53126955616559357</v>
      </c>
      <c r="V83" s="106">
        <f t="shared" si="17"/>
        <v>3.2232047105267401</v>
      </c>
      <c r="W83" s="107">
        <f t="shared" si="18"/>
        <v>6.5334616334715676</v>
      </c>
      <c r="X83" s="106">
        <f t="shared" si="19"/>
        <v>3.4045740559651969E-2</v>
      </c>
      <c r="Y83" s="9"/>
      <c r="Z83" s="9"/>
      <c r="AA83" s="9"/>
      <c r="AB83" s="9"/>
      <c r="AC83" s="9"/>
      <c r="AD83" s="14"/>
      <c r="AE83" s="14"/>
      <c r="AF83" s="10"/>
    </row>
    <row r="84" spans="2:32" ht="15">
      <c r="B84" s="15"/>
      <c r="C84" s="15"/>
      <c r="D84" s="15"/>
      <c r="E84" s="15"/>
      <c r="F84" s="15"/>
      <c r="G84" s="15"/>
      <c r="L84" s="9"/>
      <c r="M84" s="99">
        <v>8710000</v>
      </c>
      <c r="N84" s="100">
        <v>745300</v>
      </c>
      <c r="O84" s="101">
        <v>8.4831400000000006</v>
      </c>
      <c r="P84" s="100">
        <v>81.02</v>
      </c>
      <c r="Q84" s="101">
        <v>46.3</v>
      </c>
      <c r="R84" s="56">
        <f t="shared" si="16"/>
        <v>6.2970438408723384</v>
      </c>
      <c r="S84" s="56">
        <f t="shared" si="15"/>
        <v>6.2970438408723384</v>
      </c>
      <c r="T84" s="55">
        <f t="shared" si="20"/>
        <v>1739.0922585955186</v>
      </c>
      <c r="U84" s="105">
        <f t="shared" si="13"/>
        <v>0.53785236030884531</v>
      </c>
      <c r="V84" s="106">
        <f t="shared" si="17"/>
        <v>3.2403226218739825</v>
      </c>
      <c r="W84" s="107">
        <f t="shared" si="18"/>
        <v>6.4775712820522724</v>
      </c>
      <c r="X84" s="106">
        <f t="shared" si="19"/>
        <v>3.2590157018974539E-2</v>
      </c>
      <c r="Y84" s="9"/>
      <c r="Z84" s="9"/>
      <c r="AA84" s="9"/>
      <c r="AB84" s="9"/>
      <c r="AC84" s="9"/>
      <c r="AD84" s="14"/>
      <c r="AE84" s="14"/>
      <c r="AF84" s="10"/>
    </row>
    <row r="85" spans="2:32" ht="15">
      <c r="B85" s="15"/>
      <c r="C85" s="15"/>
      <c r="D85" s="15"/>
      <c r="E85" s="15"/>
      <c r="F85" s="15"/>
      <c r="G85" s="15"/>
      <c r="L85" s="9"/>
      <c r="M85" s="102">
        <v>8666000</v>
      </c>
      <c r="N85" s="103">
        <v>710200</v>
      </c>
      <c r="O85" s="104">
        <v>8.1956399999999991</v>
      </c>
      <c r="P85" s="103">
        <v>82.02</v>
      </c>
      <c r="Q85" s="104">
        <v>46.41</v>
      </c>
      <c r="R85" s="56">
        <f t="shared" si="16"/>
        <v>6.2767163067943867</v>
      </c>
      <c r="S85" s="56">
        <f t="shared" si="15"/>
        <v>6.2767163067943867</v>
      </c>
      <c r="T85" s="55">
        <f t="shared" si="20"/>
        <v>1769.7179163601745</v>
      </c>
      <c r="U85" s="105">
        <f t="shared" si="13"/>
        <v>0.54040353640083627</v>
      </c>
      <c r="V85" s="106">
        <f t="shared" si="17"/>
        <v>3.2479040476436118</v>
      </c>
      <c r="W85" s="107">
        <f t="shared" si="18"/>
        <v>6.4525081933909458</v>
      </c>
      <c r="X85" s="106">
        <f t="shared" si="19"/>
        <v>3.0902787393177492E-2</v>
      </c>
      <c r="Y85" s="9"/>
      <c r="Z85" s="9"/>
      <c r="AA85" s="9"/>
      <c r="AB85" s="9"/>
      <c r="AC85" s="9"/>
      <c r="AD85" s="14"/>
      <c r="AE85" s="14"/>
      <c r="AF85" s="10"/>
    </row>
    <row r="86" spans="2:32" ht="15">
      <c r="B86" s="15"/>
      <c r="C86" s="15"/>
      <c r="D86" s="15"/>
      <c r="E86" s="15"/>
      <c r="F86" s="15"/>
      <c r="G86" s="15"/>
      <c r="L86" s="9"/>
      <c r="M86" s="102">
        <v>8360000</v>
      </c>
      <c r="N86" s="103">
        <v>671900</v>
      </c>
      <c r="O86" s="104">
        <v>8.0372500000000002</v>
      </c>
      <c r="P86" s="103">
        <v>83.02</v>
      </c>
      <c r="Q86" s="104">
        <v>47.04</v>
      </c>
      <c r="R86" s="56">
        <f t="shared" si="16"/>
        <v>6.1180958575232021</v>
      </c>
      <c r="S86" s="56">
        <f t="shared" si="15"/>
        <v>6.1180958575232021</v>
      </c>
      <c r="T86" s="55">
        <f t="shared" si="20"/>
        <v>1917.5537518597669</v>
      </c>
      <c r="U86" s="105">
        <f t="shared" si="13"/>
        <v>0.55981236809533053</v>
      </c>
      <c r="V86" s="106">
        <f t="shared" si="17"/>
        <v>3.2827475467064948</v>
      </c>
      <c r="W86" s="107">
        <f t="shared" si="18"/>
        <v>6.3348274520713499</v>
      </c>
      <c r="X86" s="106">
        <f t="shared" si="19"/>
        <v>4.6972584075382746E-2</v>
      </c>
      <c r="Y86" s="9"/>
      <c r="Z86" s="9"/>
      <c r="AA86" s="9"/>
      <c r="AB86" s="9"/>
      <c r="AC86" s="9"/>
      <c r="AD86" s="14"/>
      <c r="AE86" s="14"/>
      <c r="AF86" s="10"/>
    </row>
    <row r="87" spans="2:32" ht="15">
      <c r="B87" s="15"/>
      <c r="C87" s="15"/>
      <c r="D87" s="15"/>
      <c r="E87" s="15"/>
      <c r="F87" s="15"/>
      <c r="G87" s="15"/>
      <c r="L87" s="9"/>
      <c r="M87" s="102">
        <v>8212000</v>
      </c>
      <c r="N87" s="103">
        <v>658000</v>
      </c>
      <c r="O87" s="104">
        <v>8.01281</v>
      </c>
      <c r="P87" s="103">
        <v>84.02</v>
      </c>
      <c r="Q87" s="104">
        <v>47.27</v>
      </c>
      <c r="R87" s="56">
        <f t="shared" si="16"/>
        <v>6.0322018819238448</v>
      </c>
      <c r="S87" s="56">
        <f t="shared" si="15"/>
        <v>6.0322018819238448</v>
      </c>
      <c r="T87" s="55">
        <f t="shared" si="20"/>
        <v>2008.6787821445719</v>
      </c>
      <c r="U87" s="105">
        <f t="shared" si="13"/>
        <v>0.56997123598138</v>
      </c>
      <c r="V87" s="106">
        <f t="shared" si="17"/>
        <v>3.3029104921012462</v>
      </c>
      <c r="W87" s="107">
        <f t="shared" si="18"/>
        <v>6.264818565240569</v>
      </c>
      <c r="X87" s="106">
        <f t="shared" si="19"/>
        <v>5.4110521357273178E-2</v>
      </c>
      <c r="Y87" s="9"/>
      <c r="Z87" s="9"/>
      <c r="AA87" s="9"/>
      <c r="AB87" s="9"/>
      <c r="AC87" s="9"/>
      <c r="AD87" s="14"/>
      <c r="AE87" s="14"/>
      <c r="AF87" s="10"/>
    </row>
    <row r="88" spans="2:32" ht="15">
      <c r="B88" s="15"/>
      <c r="C88" s="15"/>
      <c r="D88" s="15"/>
      <c r="E88" s="15"/>
      <c r="F88" s="15"/>
      <c r="G88" s="15"/>
      <c r="L88" s="9"/>
      <c r="M88" s="102">
        <v>8098000</v>
      </c>
      <c r="N88" s="103">
        <v>649400</v>
      </c>
      <c r="O88" s="104">
        <v>8.0186799999999998</v>
      </c>
      <c r="P88" s="103">
        <v>85.02</v>
      </c>
      <c r="Q88" s="104">
        <v>47.44</v>
      </c>
      <c r="R88" s="56">
        <f t="shared" si="16"/>
        <v>5.964739456881774</v>
      </c>
      <c r="S88" s="56">
        <f t="shared" si="15"/>
        <v>5.964739456881774</v>
      </c>
      <c r="T88" s="55">
        <f t="shared" si="20"/>
        <v>2084.2226208272605</v>
      </c>
      <c r="U88" s="105">
        <f t="shared" si="13"/>
        <v>0.57778681884567551</v>
      </c>
      <c r="V88" s="106">
        <f t="shared" si="17"/>
        <v>3.3189441051424486</v>
      </c>
      <c r="W88" s="107">
        <f t="shared" si="18"/>
        <v>6.2081236181279191</v>
      </c>
      <c r="X88" s="106">
        <f t="shared" si="19"/>
        <v>5.9235849945489583E-2</v>
      </c>
      <c r="Y88" s="9"/>
      <c r="Z88" s="9"/>
      <c r="AA88" s="9"/>
      <c r="AB88" s="9"/>
      <c r="AC88" s="9"/>
      <c r="AD88" s="14"/>
      <c r="AE88" s="14"/>
      <c r="AF88" s="10"/>
    </row>
    <row r="89" spans="2:32" ht="15">
      <c r="B89" s="15"/>
      <c r="C89" s="15"/>
      <c r="D89" s="15"/>
      <c r="E89" s="15"/>
      <c r="F89" s="15"/>
      <c r="G89" s="15"/>
      <c r="L89" s="9"/>
      <c r="M89" s="102">
        <v>8004000</v>
      </c>
      <c r="N89" s="103">
        <v>641500</v>
      </c>
      <c r="O89" s="104">
        <v>8.0148899999999994</v>
      </c>
      <c r="P89" s="103">
        <v>86.02</v>
      </c>
      <c r="Q89" s="104">
        <v>47.58</v>
      </c>
      <c r="R89" s="56">
        <f t="shared" si="16"/>
        <v>5.9087122373191736</v>
      </c>
      <c r="S89" s="56">
        <f t="shared" si="15"/>
        <v>5.9087122373191736</v>
      </c>
      <c r="T89" s="55">
        <f t="shared" si="20"/>
        <v>2149.516801794266</v>
      </c>
      <c r="U89" s="105">
        <f t="shared" si="13"/>
        <v>0.58417239170345991</v>
      </c>
      <c r="V89" s="106">
        <f t="shared" si="17"/>
        <v>3.3323408441485443</v>
      </c>
      <c r="W89" s="107">
        <f t="shared" si="18"/>
        <v>6.1600455174822715</v>
      </c>
      <c r="X89" s="106">
        <f t="shared" si="19"/>
        <v>6.3168417717542238E-2</v>
      </c>
      <c r="Y89" s="9"/>
      <c r="Z89" s="9"/>
      <c r="AA89" s="9"/>
      <c r="AB89" s="9"/>
      <c r="AC89" s="9"/>
      <c r="AD89" s="14"/>
      <c r="AE89" s="14"/>
      <c r="AF89" s="10"/>
    </row>
    <row r="90" spans="2:32" ht="15">
      <c r="B90" s="15"/>
      <c r="C90" s="15"/>
      <c r="D90" s="15"/>
      <c r="E90" s="15"/>
      <c r="F90" s="15"/>
      <c r="G90" s="15"/>
      <c r="L90" s="9"/>
      <c r="M90" s="102">
        <v>7926000</v>
      </c>
      <c r="N90" s="103">
        <v>634500</v>
      </c>
      <c r="O90" s="104">
        <v>8.0055599999999991</v>
      </c>
      <c r="P90" s="103">
        <v>87.02</v>
      </c>
      <c r="Q90" s="104">
        <v>47.71</v>
      </c>
      <c r="R90" s="56">
        <f t="shared" si="16"/>
        <v>5.8632469799986255</v>
      </c>
      <c r="S90" s="56">
        <f t="shared" si="15"/>
        <v>5.8632469799986255</v>
      </c>
      <c r="T90" s="55">
        <f t="shared" si="20"/>
        <v>2204.8805530048676</v>
      </c>
      <c r="U90" s="105">
        <f t="shared" si="13"/>
        <v>0.58928605621217756</v>
      </c>
      <c r="V90" s="106">
        <f t="shared" si="17"/>
        <v>3.3433850670120293</v>
      </c>
      <c r="W90" s="107">
        <f t="shared" si="18"/>
        <v>6.1199193424926293</v>
      </c>
      <c r="X90" s="106">
        <f t="shared" si="19"/>
        <v>6.5880701668253244E-2</v>
      </c>
      <c r="Y90" s="9"/>
      <c r="Z90" s="9"/>
      <c r="AA90" s="9"/>
      <c r="AB90" s="9"/>
      <c r="AC90" s="9"/>
      <c r="AD90" s="14"/>
      <c r="AE90" s="14"/>
      <c r="AF90" s="10"/>
    </row>
    <row r="91" spans="2:32" ht="15">
      <c r="B91" s="15"/>
      <c r="C91" s="15"/>
      <c r="D91" s="15"/>
      <c r="E91" s="15"/>
      <c r="F91" s="15"/>
      <c r="G91" s="15"/>
      <c r="L91" s="9"/>
      <c r="M91" s="102">
        <v>7857000</v>
      </c>
      <c r="N91" s="103">
        <v>628900</v>
      </c>
      <c r="O91" s="104">
        <v>8.0035500000000006</v>
      </c>
      <c r="P91" s="103">
        <v>88.02</v>
      </c>
      <c r="Q91" s="104">
        <v>47.82</v>
      </c>
      <c r="R91" s="56">
        <f t="shared" si="16"/>
        <v>5.8223436262475028</v>
      </c>
      <c r="S91" s="56">
        <f t="shared" si="15"/>
        <v>5.8223436262475028</v>
      </c>
      <c r="T91" s="55">
        <f t="shared" si="20"/>
        <v>2255.8356421970821</v>
      </c>
      <c r="U91" s="105">
        <f t="shared" si="13"/>
        <v>0.59383573095493269</v>
      </c>
      <c r="V91" s="106">
        <f t="shared" si="17"/>
        <v>3.3533074542265857</v>
      </c>
      <c r="W91" s="107">
        <f t="shared" si="18"/>
        <v>6.083486427525882</v>
      </c>
      <c r="X91" s="106">
        <f t="shared" si="19"/>
        <v>6.8195562659519038E-2</v>
      </c>
      <c r="Y91" s="9"/>
      <c r="Z91" s="9"/>
      <c r="AA91" s="9"/>
      <c r="AB91" s="9"/>
      <c r="AC91" s="9"/>
      <c r="AD91" s="14"/>
      <c r="AE91" s="14"/>
      <c r="AF91" s="10"/>
    </row>
    <row r="92" spans="2:32" ht="15">
      <c r="B92" s="15"/>
      <c r="C92" s="15"/>
      <c r="D92" s="15"/>
      <c r="E92" s="15"/>
      <c r="F92" s="15"/>
      <c r="G92" s="15"/>
      <c r="L92" s="9"/>
      <c r="M92" s="102">
        <v>7793000</v>
      </c>
      <c r="N92" s="103">
        <v>624200</v>
      </c>
      <c r="O92" s="104">
        <v>8.0104399999999991</v>
      </c>
      <c r="P92" s="103">
        <v>89.02</v>
      </c>
      <c r="Q92" s="104">
        <v>47.94</v>
      </c>
      <c r="R92" s="56">
        <f t="shared" si="16"/>
        <v>5.785863802403699</v>
      </c>
      <c r="S92" s="56">
        <f t="shared" si="15"/>
        <v>5.785863802403699</v>
      </c>
      <c r="T92" s="55">
        <f t="shared" si="20"/>
        <v>2302.4958909631819</v>
      </c>
      <c r="U92" s="105">
        <f t="shared" si="13"/>
        <v>0.59785355443415222</v>
      </c>
      <c r="V92" s="106">
        <f t="shared" si="17"/>
        <v>3.3621988638271456</v>
      </c>
      <c r="W92" s="107">
        <f t="shared" si="18"/>
        <v>6.0505282831971314</v>
      </c>
      <c r="X92" s="106">
        <f t="shared" si="19"/>
        <v>7.0047287393657148E-2</v>
      </c>
      <c r="Y92" s="9"/>
      <c r="Z92" s="9"/>
      <c r="AA92" s="9"/>
      <c r="AB92" s="9"/>
      <c r="AC92" s="9"/>
      <c r="AD92" s="14"/>
      <c r="AE92" s="14"/>
      <c r="AF92" s="10"/>
    </row>
    <row r="93" spans="2:32" ht="15">
      <c r="B93" s="15"/>
      <c r="C93" s="15"/>
      <c r="D93" s="15"/>
      <c r="E93" s="15"/>
      <c r="F93" s="15"/>
      <c r="G93" s="15"/>
      <c r="L93" s="9"/>
      <c r="M93" s="102">
        <v>7736000</v>
      </c>
      <c r="N93" s="103">
        <v>619300</v>
      </c>
      <c r="O93" s="104">
        <v>8.0050699999999999</v>
      </c>
      <c r="P93" s="103">
        <v>90.02</v>
      </c>
      <c r="Q93" s="104">
        <v>48.04</v>
      </c>
      <c r="R93" s="56">
        <f t="shared" si="16"/>
        <v>5.7525807736169758</v>
      </c>
      <c r="S93" s="56">
        <f t="shared" si="15"/>
        <v>5.7525807736169758</v>
      </c>
      <c r="T93" s="55">
        <f t="shared" si="20"/>
        <v>2345.8851187316955</v>
      </c>
      <c r="U93" s="105">
        <f t="shared" si="13"/>
        <v>0.60148714121913804</v>
      </c>
      <c r="V93" s="106">
        <f t="shared" si="17"/>
        <v>3.3703067402933526</v>
      </c>
      <c r="W93" s="107">
        <f t="shared" si="18"/>
        <v>6.0202161218437329</v>
      </c>
      <c r="X93" s="106">
        <f t="shared" si="19"/>
        <v>7.1628679620457505E-2</v>
      </c>
      <c r="Y93" s="9"/>
      <c r="Z93" s="9"/>
      <c r="AA93" s="9"/>
      <c r="AB93" s="9"/>
      <c r="AC93" s="9"/>
      <c r="AD93" s="14"/>
      <c r="AE93" s="14"/>
      <c r="AF93" s="10"/>
    </row>
    <row r="94" spans="2:32" ht="15">
      <c r="B94" s="15"/>
      <c r="C94" s="15"/>
      <c r="D94" s="15"/>
      <c r="E94" s="15"/>
      <c r="F94" s="15"/>
      <c r="G94" s="15"/>
      <c r="L94" s="9"/>
      <c r="M94" s="99">
        <v>7681000</v>
      </c>
      <c r="N94" s="100">
        <v>722800</v>
      </c>
      <c r="O94" s="101">
        <v>9.3227799999999998</v>
      </c>
      <c r="P94" s="100">
        <v>91.02</v>
      </c>
      <c r="Q94" s="101">
        <v>48.12</v>
      </c>
      <c r="R94" s="56">
        <f t="shared" si="16"/>
        <v>5.7188472140783926</v>
      </c>
      <c r="S94" s="56">
        <f t="shared" si="15"/>
        <v>5.7188472140783926</v>
      </c>
      <c r="T94" s="55">
        <f t="shared" si="20"/>
        <v>2401.517361339344</v>
      </c>
      <c r="U94" s="105">
        <f t="shared" si="13"/>
        <v>0.60513915203525537</v>
      </c>
      <c r="V94" s="106">
        <f t="shared" si="17"/>
        <v>3.3804857306404488</v>
      </c>
      <c r="W94" s="107">
        <f t="shared" si="18"/>
        <v>5.9818087424490649</v>
      </c>
      <c r="X94" s="106">
        <f t="shared" si="19"/>
        <v>6.9148765403039908E-2</v>
      </c>
      <c r="Y94" s="9"/>
      <c r="Z94" s="9"/>
      <c r="AA94" s="9"/>
      <c r="AB94" s="9"/>
      <c r="AC94" s="9"/>
      <c r="AD94" s="14"/>
      <c r="AE94" s="14"/>
      <c r="AF94" s="10"/>
    </row>
    <row r="95" spans="2:32" ht="15">
      <c r="B95" s="15"/>
      <c r="C95" s="15"/>
      <c r="D95" s="15"/>
      <c r="E95" s="15"/>
      <c r="F95" s="15"/>
      <c r="G95" s="15"/>
      <c r="L95" s="9"/>
      <c r="M95" s="102">
        <v>7600000</v>
      </c>
      <c r="N95" s="103">
        <v>698400</v>
      </c>
      <c r="O95" s="104">
        <v>9.1890400000000003</v>
      </c>
      <c r="P95" s="103">
        <v>92.02</v>
      </c>
      <c r="Q95" s="104">
        <v>48.38</v>
      </c>
      <c r="R95" s="56">
        <f t="shared" si="16"/>
        <v>5.6815038114233172</v>
      </c>
      <c r="S95" s="56">
        <f t="shared" si="15"/>
        <v>5.6815038114233172</v>
      </c>
      <c r="T95" s="55">
        <f t="shared" si="20"/>
        <v>2460.403008225931</v>
      </c>
      <c r="U95" s="105">
        <f t="shared" si="13"/>
        <v>0.60914647040149672</v>
      </c>
      <c r="V95" s="106">
        <f t="shared" si="17"/>
        <v>3.3910062493446884</v>
      </c>
      <c r="W95" s="107">
        <f t="shared" si="18"/>
        <v>5.9416967330768991</v>
      </c>
      <c r="X95" s="106">
        <f t="shared" si="19"/>
        <v>6.7700356478627002E-2</v>
      </c>
      <c r="Y95" s="9"/>
      <c r="Z95" s="9"/>
      <c r="AA95" s="9"/>
      <c r="AB95" s="9"/>
      <c r="AC95" s="9"/>
      <c r="AD95" s="14"/>
      <c r="AE95" s="14"/>
      <c r="AF95" s="10"/>
    </row>
    <row r="96" spans="2:32" ht="15">
      <c r="B96" s="15"/>
      <c r="C96" s="15"/>
      <c r="D96" s="15"/>
      <c r="E96" s="15"/>
      <c r="F96" s="15"/>
      <c r="G96" s="15"/>
      <c r="L96" s="9"/>
      <c r="M96" s="102">
        <v>7350000</v>
      </c>
      <c r="N96" s="103">
        <v>664400</v>
      </c>
      <c r="O96" s="104">
        <v>9.0394299999999994</v>
      </c>
      <c r="P96" s="103">
        <v>93.02</v>
      </c>
      <c r="Q96" s="104">
        <v>48.91</v>
      </c>
      <c r="R96" s="56">
        <f t="shared" si="16"/>
        <v>5.5395341411944967</v>
      </c>
      <c r="S96" s="56">
        <f t="shared" si="15"/>
        <v>5.5395341411944967</v>
      </c>
      <c r="T96" s="55">
        <f t="shared" si="20"/>
        <v>2623.2885272498365</v>
      </c>
      <c r="U96" s="105">
        <f t="shared" si="13"/>
        <v>0.62405240227142811</v>
      </c>
      <c r="V96" s="106">
        <f t="shared" si="17"/>
        <v>3.4188460599007748</v>
      </c>
      <c r="W96" s="107">
        <f t="shared" si="18"/>
        <v>5.8334772452993882</v>
      </c>
      <c r="X96" s="106">
        <f t="shared" si="19"/>
        <v>8.6402548450819044E-2</v>
      </c>
      <c r="Y96" s="9"/>
      <c r="Z96" s="9"/>
      <c r="AA96" s="9"/>
      <c r="AB96" s="9"/>
      <c r="AC96" s="9"/>
      <c r="AD96" s="14"/>
      <c r="AE96" s="14"/>
      <c r="AF96" s="10"/>
    </row>
    <row r="97" spans="2:32" ht="15">
      <c r="B97" s="15"/>
      <c r="C97" s="15"/>
      <c r="D97" s="15"/>
      <c r="E97" s="15"/>
      <c r="F97" s="15"/>
      <c r="G97" s="15"/>
      <c r="L97" s="9"/>
      <c r="M97" s="102">
        <v>7215000</v>
      </c>
      <c r="N97" s="103">
        <v>651600</v>
      </c>
      <c r="O97" s="104">
        <v>9.0316500000000008</v>
      </c>
      <c r="P97" s="103">
        <v>94.02</v>
      </c>
      <c r="Q97" s="104">
        <v>49.13</v>
      </c>
      <c r="R97" s="56">
        <f t="shared" si="16"/>
        <v>5.4559554894186659</v>
      </c>
      <c r="S97" s="56">
        <f t="shared" si="15"/>
        <v>5.4559554894186659</v>
      </c>
      <c r="T97" s="55">
        <f t="shared" si="20"/>
        <v>2730.829155236077</v>
      </c>
      <c r="U97" s="105">
        <f t="shared" si="13"/>
        <v>0.63259420171864744</v>
      </c>
      <c r="V97" s="106">
        <f t="shared" si="17"/>
        <v>3.4362945308760491</v>
      </c>
      <c r="W97" s="107">
        <f t="shared" si="18"/>
        <v>5.7640878862786211</v>
      </c>
      <c r="X97" s="106">
        <f t="shared" si="19"/>
        <v>9.4945573994660928E-2</v>
      </c>
      <c r="Y97" s="9"/>
      <c r="Z97" s="9"/>
      <c r="AA97" s="9"/>
      <c r="AB97" s="9"/>
      <c r="AC97" s="9"/>
      <c r="AD97" s="14"/>
      <c r="AE97" s="14"/>
      <c r="AF97" s="10"/>
    </row>
    <row r="98" spans="2:32" ht="15">
      <c r="B98" s="15"/>
      <c r="C98" s="15"/>
      <c r="D98" s="15"/>
      <c r="E98" s="15"/>
      <c r="F98" s="15"/>
      <c r="G98" s="15"/>
      <c r="L98" s="9"/>
      <c r="M98" s="102">
        <v>7115000</v>
      </c>
      <c r="N98" s="103">
        <v>641500</v>
      </c>
      <c r="O98" s="104">
        <v>9.0152099999999997</v>
      </c>
      <c r="P98" s="103">
        <v>95.02</v>
      </c>
      <c r="Q98" s="104">
        <v>49.29</v>
      </c>
      <c r="R98" s="56">
        <f t="shared" si="16"/>
        <v>5.3933159429457813</v>
      </c>
      <c r="S98" s="56">
        <f t="shared" si="15"/>
        <v>5.3933159429457813</v>
      </c>
      <c r="T98" s="55">
        <f t="shared" si="20"/>
        <v>2816.4361559251865</v>
      </c>
      <c r="U98" s="105">
        <f t="shared" si="13"/>
        <v>0.63888764313089874</v>
      </c>
      <c r="V98" s="106">
        <f t="shared" si="17"/>
        <v>3.4496999109260096</v>
      </c>
      <c r="W98" s="107">
        <f t="shared" si="18"/>
        <v>5.7099426383289122</v>
      </c>
      <c r="X98" s="106">
        <f t="shared" si="19"/>
        <v>0.10025246422924199</v>
      </c>
      <c r="Y98" s="9"/>
      <c r="Z98" s="9"/>
      <c r="AA98" s="9"/>
      <c r="AB98" s="9"/>
      <c r="AC98" s="9"/>
      <c r="AD98" s="14"/>
      <c r="AE98" s="14"/>
      <c r="AF98" s="10"/>
    </row>
    <row r="99" spans="2:32" ht="15">
      <c r="B99" s="15"/>
      <c r="C99" s="15"/>
      <c r="D99" s="15"/>
      <c r="E99" s="15"/>
      <c r="F99" s="15"/>
      <c r="G99" s="15"/>
      <c r="L99" s="9"/>
      <c r="M99" s="102">
        <v>7034000</v>
      </c>
      <c r="N99" s="103">
        <v>633800</v>
      </c>
      <c r="O99" s="104">
        <v>9.0112900000000007</v>
      </c>
      <c r="P99" s="103">
        <v>96.02</v>
      </c>
      <c r="Q99" s="104">
        <v>49.43</v>
      </c>
      <c r="R99" s="56">
        <f t="shared" si="16"/>
        <v>5.3431104409897605</v>
      </c>
      <c r="S99" s="56">
        <f t="shared" si="15"/>
        <v>5.3431104409897605</v>
      </c>
      <c r="T99" s="55">
        <f t="shared" si="20"/>
        <v>2888.4067248001325</v>
      </c>
      <c r="U99" s="105">
        <f t="shared" si="13"/>
        <v>0.64386680245869676</v>
      </c>
      <c r="V99" s="106">
        <f t="shared" si="17"/>
        <v>3.4606583474499883</v>
      </c>
      <c r="W99" s="107">
        <f t="shared" si="18"/>
        <v>5.6651344591551744</v>
      </c>
      <c r="X99" s="106">
        <f t="shared" si="19"/>
        <v>0.10369946827539885</v>
      </c>
      <c r="Y99" s="9"/>
      <c r="Z99" s="9"/>
      <c r="AA99" s="9"/>
      <c r="AB99" s="9"/>
      <c r="AC99" s="9"/>
      <c r="AD99" s="14"/>
      <c r="AE99" s="14"/>
      <c r="AF99" s="10"/>
    </row>
    <row r="100" spans="2:32" ht="15">
      <c r="B100" s="15"/>
      <c r="C100" s="15"/>
      <c r="D100" s="15"/>
      <c r="E100" s="15"/>
      <c r="F100" s="15"/>
      <c r="G100" s="15"/>
      <c r="L100" s="9"/>
      <c r="M100" s="102">
        <v>6961000</v>
      </c>
      <c r="N100" s="103">
        <v>627600</v>
      </c>
      <c r="O100" s="104">
        <v>9.0148600000000005</v>
      </c>
      <c r="P100" s="103">
        <v>97.02</v>
      </c>
      <c r="Q100" s="104">
        <v>49.56</v>
      </c>
      <c r="R100" s="56">
        <f t="shared" si="16"/>
        <v>5.2979172022879188</v>
      </c>
      <c r="S100" s="56">
        <f t="shared" si="15"/>
        <v>5.2979172022879188</v>
      </c>
      <c r="T100" s="55">
        <f t="shared" si="20"/>
        <v>2954.7421913337689</v>
      </c>
      <c r="U100" s="105">
        <f t="shared" si="13"/>
        <v>0.64830056273584991</v>
      </c>
      <c r="V100" s="106">
        <f t="shared" si="17"/>
        <v>3.4705195935876305</v>
      </c>
      <c r="W100" s="107">
        <f t="shared" si="18"/>
        <v>5.6243876575156033</v>
      </c>
      <c r="X100" s="106">
        <f t="shared" si="19"/>
        <v>0.10658295813657154</v>
      </c>
      <c r="Y100" s="9"/>
      <c r="Z100" s="9"/>
      <c r="AA100" s="9"/>
      <c r="AB100" s="9"/>
      <c r="AC100" s="9"/>
      <c r="AD100" s="14"/>
      <c r="AE100" s="14"/>
      <c r="AF100" s="10"/>
    </row>
    <row r="101" spans="2:32" ht="15">
      <c r="B101" s="15"/>
      <c r="C101" s="15"/>
      <c r="D101" s="15"/>
      <c r="E101" s="15"/>
      <c r="F101" s="15"/>
      <c r="G101" s="15"/>
      <c r="L101" s="9"/>
      <c r="M101" s="102">
        <v>6898000</v>
      </c>
      <c r="N101" s="103">
        <v>621600</v>
      </c>
      <c r="O101" s="104">
        <v>9.0109300000000001</v>
      </c>
      <c r="P101" s="103">
        <v>98.02</v>
      </c>
      <c r="Q101" s="104">
        <v>49.66</v>
      </c>
      <c r="R101" s="56">
        <f t="shared" si="16"/>
        <v>5.2577701028398591</v>
      </c>
      <c r="S101" s="56">
        <f t="shared" si="15"/>
        <v>5.2577701028398591</v>
      </c>
      <c r="T101" s="55">
        <f t="shared" si="20"/>
        <v>3015.1770609082228</v>
      </c>
      <c r="U101" s="105">
        <f t="shared" si="13"/>
        <v>0.65220165226613414</v>
      </c>
      <c r="V101" s="106">
        <f t="shared" si="17"/>
        <v>3.4793128203957555</v>
      </c>
      <c r="W101" s="107">
        <f t="shared" si="18"/>
        <v>5.5877110184804391</v>
      </c>
      <c r="X101" s="106">
        <f t="shared" si="19"/>
        <v>0.10886100781374428</v>
      </c>
      <c r="Y101" s="9"/>
      <c r="Z101" s="9"/>
      <c r="AA101" s="9"/>
      <c r="AB101" s="9"/>
      <c r="AC101" s="9"/>
    </row>
    <row r="102" spans="2:32" ht="15">
      <c r="B102" s="15"/>
      <c r="C102" s="15"/>
      <c r="D102" s="15"/>
      <c r="E102" s="15"/>
      <c r="F102" s="15"/>
      <c r="G102" s="15"/>
      <c r="L102" s="9"/>
      <c r="M102" s="102">
        <v>6842000</v>
      </c>
      <c r="N102" s="103">
        <v>616000</v>
      </c>
      <c r="O102" s="104">
        <v>9.0031999999999996</v>
      </c>
      <c r="P102" s="103">
        <v>99.02</v>
      </c>
      <c r="Q102" s="104">
        <v>49.76</v>
      </c>
      <c r="R102" s="56">
        <f t="shared" si="16"/>
        <v>5.2228080504239429</v>
      </c>
      <c r="S102" s="56">
        <f t="shared" si="15"/>
        <v>5.2228080504239429</v>
      </c>
      <c r="T102" s="55">
        <f t="shared" si="20"/>
        <v>3069.3517052506777</v>
      </c>
      <c r="U102" s="105">
        <f t="shared" ref="U102:U165" si="21">IF(T102&lt;100,"",LOG(-S102+$Z$6))</f>
        <v>0.65557059801008155</v>
      </c>
      <c r="V102" s="106">
        <f t="shared" si="17"/>
        <v>3.4870466554237209</v>
      </c>
      <c r="W102" s="107">
        <f t="shared" si="18"/>
        <v>5.555183536103586</v>
      </c>
      <c r="X102" s="106">
        <f t="shared" si="19"/>
        <v>0.11047346348077859</v>
      </c>
      <c r="Y102" s="9"/>
      <c r="Z102" s="9"/>
      <c r="AA102" s="9"/>
      <c r="AB102" s="9"/>
      <c r="AC102" s="9"/>
    </row>
    <row r="103" spans="2:32" ht="15">
      <c r="B103" s="15"/>
      <c r="C103" s="15"/>
      <c r="D103" s="15"/>
      <c r="E103" s="15"/>
      <c r="F103" s="15"/>
      <c r="G103" s="15"/>
      <c r="L103" s="9"/>
      <c r="M103" s="102">
        <v>6789000</v>
      </c>
      <c r="N103" s="103">
        <v>611800</v>
      </c>
      <c r="O103" s="104">
        <v>9.0117600000000007</v>
      </c>
      <c r="P103" s="103">
        <v>100.02</v>
      </c>
      <c r="Q103" s="104">
        <v>49.86</v>
      </c>
      <c r="R103" s="56">
        <f t="shared" si="16"/>
        <v>5.1899972268313688</v>
      </c>
      <c r="S103" s="56">
        <f t="shared" si="15"/>
        <v>5.1899972268313688</v>
      </c>
      <c r="T103" s="55">
        <f t="shared" si="20"/>
        <v>3120.9813206318008</v>
      </c>
      <c r="U103" s="105">
        <f t="shared" si="21"/>
        <v>0.65870865532674183</v>
      </c>
      <c r="V103" s="106">
        <f t="shared" si="17"/>
        <v>3.4942911693795873</v>
      </c>
      <c r="W103" s="107">
        <f t="shared" si="18"/>
        <v>5.5244833816537779</v>
      </c>
      <c r="X103" s="106">
        <f t="shared" si="19"/>
        <v>0.11188098776788068</v>
      </c>
      <c r="Y103" s="9"/>
      <c r="Z103" s="9"/>
      <c r="AA103" s="9"/>
      <c r="AB103" s="9"/>
      <c r="AC103" s="9"/>
    </row>
    <row r="104" spans="2:32" ht="15">
      <c r="B104" s="15"/>
      <c r="C104" s="15"/>
      <c r="D104" s="15"/>
      <c r="E104" s="15"/>
      <c r="F104" s="15"/>
      <c r="G104" s="15"/>
      <c r="L104" s="9"/>
      <c r="M104" s="99">
        <v>6806000</v>
      </c>
      <c r="N104" s="100">
        <v>718400</v>
      </c>
      <c r="O104" s="101">
        <v>10.36659</v>
      </c>
      <c r="P104" s="100">
        <v>101.03</v>
      </c>
      <c r="Q104" s="101">
        <v>48.35</v>
      </c>
      <c r="R104" s="56">
        <f t="shared" si="16"/>
        <v>5.0855685727245392</v>
      </c>
      <c r="S104" s="56">
        <f t="shared" si="15"/>
        <v>5.0855685727245392</v>
      </c>
      <c r="T104" s="55">
        <f t="shared" si="20"/>
        <v>3280.0526316912783</v>
      </c>
      <c r="U104" s="105">
        <f t="shared" si="21"/>
        <v>0.66854800452349727</v>
      </c>
      <c r="V104" s="106">
        <f t="shared" si="17"/>
        <v>3.5158808124524437</v>
      </c>
      <c r="W104" s="107">
        <f t="shared" si="18"/>
        <v>5.4316528915999855</v>
      </c>
      <c r="X104" s="106">
        <f t="shared" si="19"/>
        <v>0.11977435577148161</v>
      </c>
      <c r="Y104" s="9"/>
      <c r="Z104" s="9"/>
      <c r="AA104" s="9"/>
      <c r="AB104" s="9"/>
      <c r="AC104" s="9"/>
    </row>
    <row r="105" spans="2:32" ht="15">
      <c r="B105" s="15"/>
      <c r="C105" s="15"/>
      <c r="D105" s="15"/>
      <c r="E105" s="15"/>
      <c r="F105" s="15"/>
      <c r="G105" s="15"/>
      <c r="L105" s="9"/>
      <c r="M105" s="102">
        <v>6789000</v>
      </c>
      <c r="N105" s="103">
        <v>697800</v>
      </c>
      <c r="O105" s="104">
        <v>10.2791</v>
      </c>
      <c r="P105" s="103">
        <v>102.03</v>
      </c>
      <c r="Q105" s="104">
        <v>49.54</v>
      </c>
      <c r="R105" s="56">
        <f t="shared" si="16"/>
        <v>5.1654729766008316</v>
      </c>
      <c r="S105" s="56">
        <f t="shared" si="15"/>
        <v>5.1654729766008316</v>
      </c>
      <c r="T105" s="55">
        <f t="shared" si="20"/>
        <v>3152.9669808895728</v>
      </c>
      <c r="U105" s="105">
        <f t="shared" si="21"/>
        <v>0.66103945781082474</v>
      </c>
      <c r="V105" s="106">
        <f t="shared" si="17"/>
        <v>3.4987194226690774</v>
      </c>
      <c r="W105" s="107">
        <f t="shared" si="18"/>
        <v>5.5056071154620945</v>
      </c>
      <c r="X105" s="106">
        <f t="shared" si="19"/>
        <v>0.11569123241889286</v>
      </c>
      <c r="Y105" s="9"/>
      <c r="Z105" s="9"/>
      <c r="AA105" s="9"/>
      <c r="AB105" s="9"/>
      <c r="AC105" s="9"/>
    </row>
    <row r="106" spans="2:32" ht="15">
      <c r="B106" s="15"/>
      <c r="C106" s="15"/>
      <c r="D106" s="15"/>
      <c r="E106" s="15"/>
      <c r="F106" s="15"/>
      <c r="G106" s="15"/>
      <c r="L106" s="9"/>
      <c r="M106" s="102">
        <v>6524000</v>
      </c>
      <c r="N106" s="103">
        <v>655900</v>
      </c>
      <c r="O106" s="104">
        <v>10.053599999999999</v>
      </c>
      <c r="P106" s="103">
        <v>103.03</v>
      </c>
      <c r="Q106" s="104">
        <v>50.11</v>
      </c>
      <c r="R106" s="56">
        <f t="shared" si="16"/>
        <v>5.0057157626306301</v>
      </c>
      <c r="S106" s="56">
        <f t="shared" si="15"/>
        <v>5.0057157626306301</v>
      </c>
      <c r="T106" s="55">
        <f t="shared" si="20"/>
        <v>3363.8615063242187</v>
      </c>
      <c r="U106" s="105">
        <f t="shared" si="21"/>
        <v>0.67592421306179684</v>
      </c>
      <c r="V106" s="106">
        <f t="shared" si="17"/>
        <v>3.5268381071385644</v>
      </c>
      <c r="W106" s="107">
        <f t="shared" si="18"/>
        <v>5.3837611679108859</v>
      </c>
      <c r="X106" s="106">
        <f t="shared" si="19"/>
        <v>0.14291832845351282</v>
      </c>
      <c r="Y106" s="9"/>
      <c r="Z106" s="9"/>
      <c r="AA106" s="9"/>
      <c r="AB106" s="9"/>
      <c r="AC106" s="9"/>
    </row>
    <row r="107" spans="2:32" ht="15">
      <c r="B107" s="15"/>
      <c r="C107" s="15"/>
      <c r="D107" s="15"/>
      <c r="E107" s="15"/>
      <c r="F107" s="15"/>
      <c r="G107" s="15"/>
      <c r="L107" s="9"/>
      <c r="M107" s="102">
        <v>6396000</v>
      </c>
      <c r="N107" s="103">
        <v>641900</v>
      </c>
      <c r="O107" s="104">
        <v>10.036</v>
      </c>
      <c r="P107" s="103">
        <v>104.03</v>
      </c>
      <c r="Q107" s="104">
        <v>50.33</v>
      </c>
      <c r="R107" s="56">
        <f t="shared" si="16"/>
        <v>4.9232180730807853</v>
      </c>
      <c r="S107" s="56">
        <f t="shared" si="15"/>
        <v>4.9232180730807853</v>
      </c>
      <c r="T107" s="55">
        <f t="shared" si="20"/>
        <v>3489.3757994324728</v>
      </c>
      <c r="U107" s="105">
        <f t="shared" si="21"/>
        <v>0.68341540464754325</v>
      </c>
      <c r="V107" s="106">
        <f t="shared" si="17"/>
        <v>3.5427477446934326</v>
      </c>
      <c r="W107" s="107">
        <f t="shared" si="18"/>
        <v>5.3132763006268489</v>
      </c>
      <c r="X107" s="106">
        <f t="shared" si="19"/>
        <v>0.1521454208763767</v>
      </c>
      <c r="Y107" s="9"/>
      <c r="Z107" s="9"/>
      <c r="AA107" s="9"/>
      <c r="AB107" s="9"/>
      <c r="AC107" s="9"/>
    </row>
    <row r="108" spans="2:32" ht="15">
      <c r="B108" s="15"/>
      <c r="C108" s="15"/>
      <c r="D108" s="15"/>
      <c r="E108" s="15"/>
      <c r="F108" s="15"/>
      <c r="G108" s="15"/>
      <c r="L108" s="9"/>
      <c r="M108" s="102">
        <v>6303000</v>
      </c>
      <c r="N108" s="103">
        <v>631500</v>
      </c>
      <c r="O108" s="104">
        <v>10.018599999999999</v>
      </c>
      <c r="P108" s="103">
        <v>105.03</v>
      </c>
      <c r="Q108" s="104">
        <v>50.48</v>
      </c>
      <c r="R108" s="56">
        <f t="shared" si="16"/>
        <v>4.8621499776525194</v>
      </c>
      <c r="S108" s="56">
        <f t="shared" si="15"/>
        <v>4.8621499776525194</v>
      </c>
      <c r="T108" s="55">
        <f t="shared" si="20"/>
        <v>3588.3417936981905</v>
      </c>
      <c r="U108" s="105">
        <f t="shared" si="21"/>
        <v>0.68887862613639961</v>
      </c>
      <c r="V108" s="106">
        <f t="shared" si="17"/>
        <v>3.5548938033930551</v>
      </c>
      <c r="W108" s="107">
        <f t="shared" si="18"/>
        <v>5.2586998783406242</v>
      </c>
      <c r="X108" s="106">
        <f t="shared" si="19"/>
        <v>0.15725182373574578</v>
      </c>
      <c r="Y108" s="9"/>
      <c r="Z108" s="9"/>
      <c r="AA108" s="9"/>
      <c r="AB108" s="9"/>
      <c r="AC108" s="9"/>
    </row>
    <row r="109" spans="2:32" ht="15">
      <c r="B109" s="15"/>
      <c r="C109" s="15"/>
      <c r="D109" s="15"/>
      <c r="E109" s="15"/>
      <c r="F109" s="15"/>
      <c r="G109" s="15"/>
      <c r="L109" s="9"/>
      <c r="M109" s="102">
        <v>6225000</v>
      </c>
      <c r="N109" s="103">
        <v>623700</v>
      </c>
      <c r="O109" s="104">
        <v>10.019</v>
      </c>
      <c r="P109" s="103">
        <v>106.03</v>
      </c>
      <c r="Q109" s="104">
        <v>50.6</v>
      </c>
      <c r="R109" s="56">
        <f t="shared" si="16"/>
        <v>4.8102664950210103</v>
      </c>
      <c r="S109" s="56">
        <f t="shared" si="15"/>
        <v>4.8102664950210103</v>
      </c>
      <c r="T109" s="55">
        <f t="shared" si="20"/>
        <v>3675.4831703521068</v>
      </c>
      <c r="U109" s="105">
        <f t="shared" si="21"/>
        <v>0.69346678772465675</v>
      </c>
      <c r="V109" s="106">
        <f t="shared" si="17"/>
        <v>3.565314438501769</v>
      </c>
      <c r="W109" s="107">
        <f t="shared" si="18"/>
        <v>5.2113412960636154</v>
      </c>
      <c r="X109" s="106">
        <f t="shared" si="19"/>
        <v>0.16086099603136525</v>
      </c>
      <c r="Y109" s="9"/>
      <c r="Z109" s="9"/>
      <c r="AA109" s="9"/>
      <c r="AB109" s="9"/>
      <c r="AC109" s="9"/>
    </row>
    <row r="110" spans="2:32" ht="15">
      <c r="B110" s="15"/>
      <c r="C110" s="15"/>
      <c r="D110" s="15"/>
      <c r="E110" s="15"/>
      <c r="F110" s="15"/>
      <c r="G110" s="15"/>
      <c r="L110" s="9"/>
      <c r="M110" s="102">
        <v>6158000</v>
      </c>
      <c r="N110" s="103">
        <v>616900</v>
      </c>
      <c r="O110" s="104">
        <v>10.0182</v>
      </c>
      <c r="P110" s="103">
        <v>107.03</v>
      </c>
      <c r="Q110" s="104">
        <v>50.72</v>
      </c>
      <c r="R110" s="56">
        <f t="shared" si="16"/>
        <v>4.7666692034245965</v>
      </c>
      <c r="S110" s="56">
        <f t="shared" si="15"/>
        <v>4.7666692034245965</v>
      </c>
      <c r="T110" s="55">
        <f t="shared" si="20"/>
        <v>3751.5411240300627</v>
      </c>
      <c r="U110" s="105">
        <f t="shared" si="21"/>
        <v>0.69728505654222361</v>
      </c>
      <c r="V110" s="106">
        <f t="shared" si="17"/>
        <v>3.5742097115062799</v>
      </c>
      <c r="W110" s="107">
        <f t="shared" si="18"/>
        <v>5.1705199048360289</v>
      </c>
      <c r="X110" s="106">
        <f t="shared" si="19"/>
        <v>0.16309538903050586</v>
      </c>
      <c r="Y110" s="9"/>
      <c r="Z110" s="9"/>
      <c r="AA110" s="9"/>
      <c r="AB110" s="9"/>
      <c r="AC110" s="9"/>
    </row>
    <row r="111" spans="2:32" ht="15">
      <c r="B111" s="15"/>
      <c r="C111" s="15"/>
      <c r="D111" s="15"/>
      <c r="E111" s="15"/>
      <c r="F111" s="15"/>
      <c r="G111" s="15"/>
      <c r="L111" s="9"/>
      <c r="M111" s="102">
        <v>6100000</v>
      </c>
      <c r="N111" s="103">
        <v>610700</v>
      </c>
      <c r="O111" s="104">
        <v>10.011799999999999</v>
      </c>
      <c r="P111" s="103">
        <v>108.03</v>
      </c>
      <c r="Q111" s="104">
        <v>50.83</v>
      </c>
      <c r="R111" s="56">
        <f t="shared" si="16"/>
        <v>4.7291794046052127</v>
      </c>
      <c r="S111" s="56">
        <f t="shared" si="15"/>
        <v>4.7291794046052127</v>
      </c>
      <c r="T111" s="55">
        <f t="shared" si="20"/>
        <v>3819.073864085492</v>
      </c>
      <c r="U111" s="105">
        <f t="shared" si="21"/>
        <v>0.70054179571119124</v>
      </c>
      <c r="V111" s="106">
        <f t="shared" si="17"/>
        <v>3.5819580580733761</v>
      </c>
      <c r="W111" s="107">
        <f t="shared" si="18"/>
        <v>5.13466262738753</v>
      </c>
      <c r="X111" s="106">
        <f t="shared" si="19"/>
        <v>0.16441664395793437</v>
      </c>
      <c r="Y111" s="9"/>
      <c r="Z111" s="9"/>
      <c r="AA111" s="9"/>
      <c r="AB111" s="9"/>
      <c r="AC111" s="9"/>
    </row>
    <row r="112" spans="2:32" ht="15">
      <c r="B112" s="15"/>
      <c r="C112" s="15"/>
      <c r="D112" s="15"/>
      <c r="E112" s="15"/>
      <c r="F112" s="15"/>
      <c r="G112" s="15"/>
      <c r="H112" s="9"/>
      <c r="L112" s="9"/>
      <c r="M112" s="102">
        <v>6046000</v>
      </c>
      <c r="N112" s="103">
        <v>605400</v>
      </c>
      <c r="O112" s="104">
        <v>10.013</v>
      </c>
      <c r="P112" s="103">
        <v>109.03</v>
      </c>
      <c r="Q112" s="104">
        <v>50.92</v>
      </c>
      <c r="R112" s="56">
        <f t="shared" si="16"/>
        <v>4.6933073023478364</v>
      </c>
      <c r="S112" s="56">
        <f t="shared" si="15"/>
        <v>4.6933073023478364</v>
      </c>
      <c r="T112" s="55">
        <f t="shared" si="20"/>
        <v>3884.331775731805</v>
      </c>
      <c r="U112" s="105">
        <f t="shared" si="21"/>
        <v>0.70363530675545838</v>
      </c>
      <c r="V112" s="106">
        <f t="shared" si="17"/>
        <v>3.5893163175840122</v>
      </c>
      <c r="W112" s="107">
        <f t="shared" si="18"/>
        <v>5.1003505342288209</v>
      </c>
      <c r="X112" s="106">
        <f t="shared" si="19"/>
        <v>0.16568419262011688</v>
      </c>
      <c r="Y112" s="9"/>
      <c r="Z112" s="9"/>
      <c r="AA112" s="9"/>
      <c r="AB112" s="9"/>
      <c r="AC112" s="9"/>
    </row>
    <row r="113" spans="2:29" ht="15">
      <c r="B113" s="15"/>
      <c r="C113" s="15"/>
      <c r="D113" s="15"/>
      <c r="E113" s="15"/>
      <c r="F113" s="15"/>
      <c r="G113" s="15"/>
      <c r="H113" s="9"/>
      <c r="L113" s="9"/>
      <c r="M113" s="102">
        <v>5997000</v>
      </c>
      <c r="N113" s="103">
        <v>600400</v>
      </c>
      <c r="O113" s="104">
        <v>10.0129</v>
      </c>
      <c r="P113" s="103">
        <v>110.03</v>
      </c>
      <c r="Q113" s="104">
        <v>51.02</v>
      </c>
      <c r="R113" s="56">
        <f t="shared" si="16"/>
        <v>4.6618614334161848</v>
      </c>
      <c r="S113" s="56">
        <f t="shared" si="15"/>
        <v>4.6618614334161848</v>
      </c>
      <c r="T113" s="55">
        <f t="shared" si="20"/>
        <v>3943.2099235174019</v>
      </c>
      <c r="U113" s="105">
        <f t="shared" si="21"/>
        <v>0.70632910465112819</v>
      </c>
      <c r="V113" s="106">
        <f t="shared" si="17"/>
        <v>3.5958498980974247</v>
      </c>
      <c r="W113" s="107">
        <f t="shared" si="18"/>
        <v>5.06967010614275</v>
      </c>
      <c r="X113" s="106">
        <f t="shared" si="19"/>
        <v>0.16630791355100283</v>
      </c>
      <c r="Y113" s="9"/>
      <c r="Z113" s="9"/>
      <c r="AA113" s="9"/>
      <c r="AB113" s="9"/>
      <c r="AC113" s="9"/>
    </row>
    <row r="114" spans="2:29" ht="15">
      <c r="B114" s="15"/>
      <c r="C114" s="15"/>
      <c r="D114" s="15"/>
      <c r="E114" s="15"/>
      <c r="F114" s="15"/>
      <c r="G114" s="15"/>
      <c r="H114" s="9"/>
      <c r="L114" s="9"/>
      <c r="M114" s="99">
        <v>5946000</v>
      </c>
      <c r="N114" s="100">
        <v>687100</v>
      </c>
      <c r="O114" s="101">
        <v>11.62007</v>
      </c>
      <c r="P114" s="100">
        <v>111.03</v>
      </c>
      <c r="Q114" s="101">
        <v>51.4</v>
      </c>
      <c r="R114" s="56">
        <f t="shared" si="16"/>
        <v>4.6469207290022956</v>
      </c>
      <c r="S114" s="56">
        <f t="shared" si="15"/>
        <v>4.6469207290022956</v>
      </c>
      <c r="T114" s="55">
        <f t="shared" si="20"/>
        <v>3984.7538531937043</v>
      </c>
      <c r="U114" s="105">
        <f t="shared" si="21"/>
        <v>0.70760316234792175</v>
      </c>
      <c r="V114" s="106">
        <f t="shared" si="17"/>
        <v>3.6004014992575084</v>
      </c>
      <c r="W114" s="107">
        <f t="shared" si="18"/>
        <v>5.0481770392927823</v>
      </c>
      <c r="X114" s="106">
        <f t="shared" si="19"/>
        <v>0.16100662654793535</v>
      </c>
      <c r="Y114" s="9"/>
      <c r="Z114" s="9"/>
      <c r="AA114" s="9"/>
      <c r="AB114" s="9"/>
      <c r="AC114" s="9"/>
    </row>
    <row r="115" spans="2:29" ht="15">
      <c r="B115" s="15"/>
      <c r="C115" s="15"/>
      <c r="D115" s="15"/>
      <c r="E115" s="15"/>
      <c r="F115" s="15"/>
      <c r="G115" s="15"/>
      <c r="L115" s="9"/>
      <c r="M115" s="102">
        <v>5911000</v>
      </c>
      <c r="N115" s="103">
        <v>662000</v>
      </c>
      <c r="O115" s="104">
        <v>11.199199999999999</v>
      </c>
      <c r="P115" s="103">
        <v>112.03</v>
      </c>
      <c r="Q115" s="104">
        <v>51.52</v>
      </c>
      <c r="R115" s="56">
        <f t="shared" si="16"/>
        <v>4.6272809853273449</v>
      </c>
      <c r="S115" s="56">
        <f t="shared" si="15"/>
        <v>4.6272809853273449</v>
      </c>
      <c r="T115" s="55">
        <f t="shared" si="20"/>
        <v>4033.3099157100673</v>
      </c>
      <c r="U115" s="105">
        <f t="shared" si="21"/>
        <v>0.70927226154198031</v>
      </c>
      <c r="V115" s="106">
        <f t="shared" si="17"/>
        <v>3.6056615940660222</v>
      </c>
      <c r="W115" s="107">
        <f t="shared" si="18"/>
        <v>5.0232153603596847</v>
      </c>
      <c r="X115" s="106">
        <f t="shared" si="19"/>
        <v>0.15676402933224956</v>
      </c>
      <c r="Y115" s="9"/>
      <c r="Z115" s="9"/>
      <c r="AA115" s="9"/>
      <c r="AB115" s="9"/>
      <c r="AC115" s="9"/>
    </row>
    <row r="116" spans="2:29" ht="15">
      <c r="B116" s="15"/>
      <c r="C116" s="15"/>
      <c r="D116" s="15"/>
      <c r="E116" s="15"/>
      <c r="F116" s="15"/>
      <c r="G116" s="15"/>
      <c r="L116" s="9"/>
      <c r="M116" s="102">
        <v>5728000</v>
      </c>
      <c r="N116" s="103">
        <v>633300</v>
      </c>
      <c r="O116" s="104">
        <v>11.055099999999999</v>
      </c>
      <c r="P116" s="103">
        <v>113.03</v>
      </c>
      <c r="Q116" s="104">
        <v>51.74</v>
      </c>
      <c r="R116" s="56">
        <f t="shared" si="16"/>
        <v>4.497676388127017</v>
      </c>
      <c r="S116" s="56">
        <f t="shared" si="15"/>
        <v>4.497676388127017</v>
      </c>
      <c r="T116" s="55">
        <f t="shared" si="20"/>
        <v>4241.0580498070312</v>
      </c>
      <c r="U116" s="105">
        <f t="shared" si="21"/>
        <v>0.72012883713276066</v>
      </c>
      <c r="V116" s="106">
        <f t="shared" si="17"/>
        <v>3.6274742169393916</v>
      </c>
      <c r="W116" s="107">
        <f t="shared" si="18"/>
        <v>4.9182810829482415</v>
      </c>
      <c r="X116" s="106">
        <f t="shared" si="19"/>
        <v>0.17690830930565543</v>
      </c>
      <c r="Y116" s="9"/>
      <c r="Z116" s="9"/>
      <c r="AA116" s="9"/>
      <c r="AB116" s="9"/>
      <c r="AC116" s="9"/>
    </row>
    <row r="117" spans="2:29" ht="15">
      <c r="B117" s="15"/>
      <c r="C117" s="15"/>
      <c r="D117" s="15"/>
      <c r="E117" s="15"/>
      <c r="F117" s="15"/>
      <c r="G117" s="15"/>
      <c r="L117" s="9"/>
      <c r="M117" s="102">
        <v>5626000</v>
      </c>
      <c r="N117" s="103">
        <v>620500</v>
      </c>
      <c r="O117" s="104">
        <v>11.029199999999999</v>
      </c>
      <c r="P117" s="103">
        <v>114.03</v>
      </c>
      <c r="Q117" s="104">
        <v>51.91</v>
      </c>
      <c r="R117" s="56">
        <f t="shared" si="16"/>
        <v>4.4279022473667613</v>
      </c>
      <c r="S117" s="56">
        <f t="shared" si="15"/>
        <v>4.4279022473667613</v>
      </c>
      <c r="T117" s="55">
        <f t="shared" si="20"/>
        <v>4368.6708563141465</v>
      </c>
      <c r="U117" s="105">
        <f t="shared" si="21"/>
        <v>0.725863127378643</v>
      </c>
      <c r="V117" s="106">
        <f t="shared" si="17"/>
        <v>3.640349325398224</v>
      </c>
      <c r="W117" s="107">
        <f t="shared" si="18"/>
        <v>4.8552519694187675</v>
      </c>
      <c r="X117" s="106">
        <f t="shared" si="19"/>
        <v>0.18262778493792692</v>
      </c>
      <c r="Y117" s="9"/>
      <c r="Z117" s="9"/>
      <c r="AA117" s="9"/>
      <c r="AB117" s="9"/>
      <c r="AC117" s="9"/>
    </row>
    <row r="118" spans="2:29" ht="15">
      <c r="B118" s="15"/>
      <c r="C118" s="15"/>
      <c r="D118" s="15"/>
      <c r="E118" s="15"/>
      <c r="F118" s="15"/>
      <c r="G118" s="15"/>
      <c r="L118" s="9"/>
      <c r="M118" s="102">
        <v>5546000</v>
      </c>
      <c r="N118" s="103">
        <v>611300</v>
      </c>
      <c r="O118" s="104">
        <v>11.0229</v>
      </c>
      <c r="P118" s="103">
        <v>115.03</v>
      </c>
      <c r="Q118" s="104">
        <v>52.05</v>
      </c>
      <c r="R118" s="56">
        <f t="shared" si="16"/>
        <v>4.3732856522216705</v>
      </c>
      <c r="S118" s="56">
        <f t="shared" si="15"/>
        <v>4.3732856522216705</v>
      </c>
      <c r="T118" s="55">
        <f t="shared" si="20"/>
        <v>4473.9697158327517</v>
      </c>
      <c r="U118" s="105">
        <f t="shared" si="21"/>
        <v>0.73029947677951956</v>
      </c>
      <c r="V118" s="106">
        <f t="shared" si="17"/>
        <v>3.6506930400441964</v>
      </c>
      <c r="W118" s="107">
        <f t="shared" si="18"/>
        <v>4.8040196623320108</v>
      </c>
      <c r="X118" s="106">
        <f t="shared" si="19"/>
        <v>0.18553178746573473</v>
      </c>
      <c r="Y118" s="9"/>
      <c r="Z118" s="9"/>
      <c r="AA118" s="9"/>
      <c r="AB118" s="9"/>
      <c r="AC118" s="9"/>
    </row>
    <row r="119" spans="2:29" ht="15">
      <c r="B119" s="15"/>
      <c r="C119" s="15"/>
      <c r="D119" s="15"/>
      <c r="E119" s="15"/>
      <c r="F119" s="15"/>
      <c r="G119" s="15"/>
      <c r="L119" s="9"/>
      <c r="M119" s="102">
        <v>5478000</v>
      </c>
      <c r="N119" s="103">
        <v>603800</v>
      </c>
      <c r="O119" s="104">
        <v>11.021599999999999</v>
      </c>
      <c r="P119" s="103">
        <v>116.03</v>
      </c>
      <c r="Q119" s="104">
        <v>52.17</v>
      </c>
      <c r="R119" s="56">
        <f t="shared" si="16"/>
        <v>4.3267105791139313</v>
      </c>
      <c r="S119" s="56">
        <f t="shared" si="15"/>
        <v>4.3267105791139313</v>
      </c>
      <c r="T119" s="55">
        <f t="shared" si="20"/>
        <v>4566.9339262003505</v>
      </c>
      <c r="U119" s="105">
        <f t="shared" si="21"/>
        <v>0.73404716271871751</v>
      </c>
      <c r="V119" s="106">
        <f t="shared" si="17"/>
        <v>3.659624728336984</v>
      </c>
      <c r="W119" s="107">
        <f t="shared" si="18"/>
        <v>4.7593496431388402</v>
      </c>
      <c r="X119" s="106">
        <f t="shared" si="19"/>
        <v>0.18717655972034924</v>
      </c>
      <c r="Y119" s="9"/>
      <c r="Z119" s="9"/>
      <c r="AA119" s="9"/>
      <c r="AB119" s="9"/>
      <c r="AC119" s="9"/>
    </row>
    <row r="120" spans="2:29" ht="15">
      <c r="B120" s="15"/>
      <c r="C120" s="15"/>
      <c r="D120" s="15"/>
      <c r="E120" s="15"/>
      <c r="F120" s="15"/>
      <c r="G120" s="15"/>
      <c r="L120" s="9"/>
      <c r="M120" s="102">
        <v>5420000</v>
      </c>
      <c r="N120" s="103">
        <v>597300</v>
      </c>
      <c r="O120" s="104">
        <v>11.0205</v>
      </c>
      <c r="P120" s="103">
        <v>117.03</v>
      </c>
      <c r="Q120" s="104">
        <v>52.28</v>
      </c>
      <c r="R120" s="56">
        <f t="shared" si="16"/>
        <v>4.2872743168628267</v>
      </c>
      <c r="S120" s="56">
        <f t="shared" si="15"/>
        <v>4.2872743168628267</v>
      </c>
      <c r="T120" s="55">
        <f t="shared" si="20"/>
        <v>4648.5563036425392</v>
      </c>
      <c r="U120" s="105">
        <f t="shared" si="21"/>
        <v>0.73719533042668184</v>
      </c>
      <c r="V120" s="106">
        <f t="shared" si="17"/>
        <v>3.6673180955322842</v>
      </c>
      <c r="W120" s="107">
        <f t="shared" si="18"/>
        <v>4.7205493766558861</v>
      </c>
      <c r="X120" s="106">
        <f t="shared" si="19"/>
        <v>0.18772727743867926</v>
      </c>
      <c r="Y120" s="9"/>
      <c r="Z120" s="9"/>
      <c r="AA120" s="9"/>
      <c r="AB120" s="9"/>
      <c r="AC120" s="9"/>
    </row>
    <row r="121" spans="2:29" ht="15">
      <c r="B121" s="15"/>
      <c r="C121" s="15"/>
      <c r="D121" s="15"/>
      <c r="E121" s="15"/>
      <c r="F121" s="15"/>
      <c r="G121" s="15"/>
      <c r="L121" s="9"/>
      <c r="M121" s="102">
        <v>5367000</v>
      </c>
      <c r="N121" s="103">
        <v>591300</v>
      </c>
      <c r="O121" s="104">
        <v>11.016400000000001</v>
      </c>
      <c r="P121" s="103">
        <v>118.03</v>
      </c>
      <c r="Q121" s="104">
        <v>52.38</v>
      </c>
      <c r="R121" s="56">
        <f t="shared" si="16"/>
        <v>4.2510751886795735</v>
      </c>
      <c r="S121" s="56">
        <f t="shared" si="15"/>
        <v>4.2510751886795735</v>
      </c>
      <c r="T121" s="55">
        <f t="shared" si="20"/>
        <v>4724.8524520484498</v>
      </c>
      <c r="U121" s="105">
        <f t="shared" si="21"/>
        <v>0.74006512891594134</v>
      </c>
      <c r="V121" s="106">
        <f t="shared" si="17"/>
        <v>3.6743882508851335</v>
      </c>
      <c r="W121" s="107">
        <f t="shared" si="18"/>
        <v>4.6846260997840412</v>
      </c>
      <c r="X121" s="106">
        <f t="shared" si="19"/>
        <v>0.18796639251951411</v>
      </c>
      <c r="Y121" s="9"/>
      <c r="Z121" s="9"/>
      <c r="AA121" s="9"/>
      <c r="AB121" s="9"/>
      <c r="AC121" s="9"/>
    </row>
    <row r="122" spans="2:29" ht="15">
      <c r="B122" s="15"/>
      <c r="C122" s="15"/>
      <c r="D122" s="15"/>
      <c r="E122" s="15"/>
      <c r="F122" s="15"/>
      <c r="G122" s="15"/>
      <c r="L122" s="9"/>
      <c r="M122" s="102">
        <v>5320000</v>
      </c>
      <c r="N122" s="103">
        <v>585900</v>
      </c>
      <c r="O122" s="104">
        <v>11.013</v>
      </c>
      <c r="P122" s="103">
        <v>119.03</v>
      </c>
      <c r="Q122" s="104">
        <v>52.48</v>
      </c>
      <c r="R122" s="56">
        <f t="shared" si="16"/>
        <v>4.2195090248024272</v>
      </c>
      <c r="S122" s="56">
        <f t="shared" si="15"/>
        <v>4.2195090248024272</v>
      </c>
      <c r="T122" s="55">
        <f t="shared" si="20"/>
        <v>4793.37565968729</v>
      </c>
      <c r="U122" s="105">
        <f t="shared" si="21"/>
        <v>0.74255224946354759</v>
      </c>
      <c r="V122" s="106">
        <f t="shared" si="17"/>
        <v>3.6806414662411382</v>
      </c>
      <c r="W122" s="107">
        <f t="shared" si="18"/>
        <v>4.6526397920087748</v>
      </c>
      <c r="X122" s="106">
        <f t="shared" si="19"/>
        <v>0.18760226150075926</v>
      </c>
      <c r="Y122" s="9"/>
      <c r="Z122" s="9"/>
      <c r="AA122" s="9"/>
      <c r="AB122" s="9"/>
      <c r="AC122" s="9"/>
    </row>
    <row r="123" spans="2:29" ht="15">
      <c r="B123" s="15"/>
      <c r="C123" s="15"/>
      <c r="D123" s="15"/>
      <c r="E123" s="15"/>
      <c r="F123" s="15"/>
      <c r="G123" s="15"/>
      <c r="L123" s="9"/>
      <c r="M123" s="102">
        <v>5276000</v>
      </c>
      <c r="N123" s="103">
        <v>581200</v>
      </c>
      <c r="O123" s="104">
        <v>11.017300000000001</v>
      </c>
      <c r="P123" s="103">
        <v>120.03</v>
      </c>
      <c r="Q123" s="104">
        <v>52.58</v>
      </c>
      <c r="R123" s="56">
        <f t="shared" si="16"/>
        <v>4.1902126958877757</v>
      </c>
      <c r="S123" s="56">
        <f t="shared" si="15"/>
        <v>4.1902126958877757</v>
      </c>
      <c r="T123" s="55">
        <f t="shared" si="20"/>
        <v>4858.0584794372444</v>
      </c>
      <c r="U123" s="105">
        <f t="shared" si="21"/>
        <v>0.74484785338083348</v>
      </c>
      <c r="V123" s="106">
        <f t="shared" si="17"/>
        <v>3.6864627383703135</v>
      </c>
      <c r="W123" s="107">
        <f t="shared" si="18"/>
        <v>4.6226813428641886</v>
      </c>
      <c r="X123" s="106">
        <f t="shared" si="19"/>
        <v>0.18702913061760931</v>
      </c>
      <c r="Y123" s="9"/>
      <c r="Z123" s="9"/>
      <c r="AA123" s="9"/>
      <c r="AB123" s="9"/>
      <c r="AC123" s="9"/>
    </row>
    <row r="124" spans="2:29" ht="15">
      <c r="B124" s="15"/>
      <c r="C124" s="15"/>
      <c r="D124" s="15"/>
      <c r="E124" s="15"/>
      <c r="F124" s="15"/>
      <c r="G124" s="15"/>
      <c r="L124" s="9"/>
      <c r="M124" s="99">
        <v>5241000</v>
      </c>
      <c r="N124" s="100">
        <v>655200</v>
      </c>
      <c r="O124" s="101">
        <v>12.38888</v>
      </c>
      <c r="P124" s="100">
        <v>121.03</v>
      </c>
      <c r="Q124" s="101">
        <v>53.04</v>
      </c>
      <c r="R124" s="56">
        <f t="shared" si="16"/>
        <v>4.1878496739113276</v>
      </c>
      <c r="S124" s="56">
        <f t="shared" si="15"/>
        <v>4.1878496739113276</v>
      </c>
      <c r="T124" s="55">
        <f t="shared" si="20"/>
        <v>4868.9328835743499</v>
      </c>
      <c r="U124" s="105">
        <f t="shared" si="21"/>
        <v>0.74503248747423501</v>
      </c>
      <c r="V124" s="106">
        <f t="shared" si="17"/>
        <v>3.6874337879995394</v>
      </c>
      <c r="W124" s="107">
        <f t="shared" si="18"/>
        <v>4.6176668411112036</v>
      </c>
      <c r="X124" s="106">
        <f t="shared" si="19"/>
        <v>0.18474279721972622</v>
      </c>
      <c r="Y124" s="9"/>
      <c r="Z124" s="9"/>
      <c r="AA124" s="9"/>
      <c r="AB124" s="9"/>
      <c r="AC124" s="9"/>
    </row>
    <row r="125" spans="2:29" ht="15">
      <c r="B125" s="15"/>
      <c r="C125" s="15"/>
      <c r="D125" s="15"/>
      <c r="E125" s="15"/>
      <c r="F125" s="15"/>
      <c r="G125" s="15"/>
      <c r="L125" s="9"/>
      <c r="M125" s="102">
        <v>5175000</v>
      </c>
      <c r="N125" s="103">
        <v>631300</v>
      </c>
      <c r="O125" s="104">
        <v>12.1991</v>
      </c>
      <c r="P125" s="103">
        <v>122.03</v>
      </c>
      <c r="Q125" s="104">
        <v>53.35</v>
      </c>
      <c r="R125" s="56">
        <f t="shared" si="16"/>
        <v>4.1518862774587282</v>
      </c>
      <c r="S125" s="56">
        <f t="shared" si="15"/>
        <v>4.1518862774587282</v>
      </c>
      <c r="T125" s="55">
        <f t="shared" si="20"/>
        <v>4957.9495065171359</v>
      </c>
      <c r="U125" s="105">
        <f t="shared" si="21"/>
        <v>0.74783283286141955</v>
      </c>
      <c r="V125" s="106">
        <f t="shared" si="17"/>
        <v>3.6953020994482113</v>
      </c>
      <c r="W125" s="107">
        <f t="shared" si="18"/>
        <v>4.5768534889005927</v>
      </c>
      <c r="X125" s="106">
        <f t="shared" si="19"/>
        <v>0.18059713080067441</v>
      </c>
      <c r="Y125" s="9"/>
      <c r="Z125" s="9"/>
      <c r="AA125" s="9"/>
      <c r="AB125" s="9"/>
      <c r="AC125" s="9"/>
    </row>
    <row r="126" spans="2:29" ht="15">
      <c r="B126" s="15"/>
      <c r="C126" s="15"/>
      <c r="D126" s="15"/>
      <c r="E126" s="15"/>
      <c r="F126" s="15"/>
      <c r="G126" s="15"/>
      <c r="L126" s="9"/>
      <c r="M126" s="102">
        <v>5039000</v>
      </c>
      <c r="N126" s="103">
        <v>607300</v>
      </c>
      <c r="O126" s="104">
        <v>12.052099999999999</v>
      </c>
      <c r="P126" s="103">
        <v>123.03</v>
      </c>
      <c r="Q126" s="104">
        <v>53.56</v>
      </c>
      <c r="R126" s="56">
        <f t="shared" si="16"/>
        <v>4.0537712768777414</v>
      </c>
      <c r="S126" s="56">
        <f t="shared" si="15"/>
        <v>4.0537712768777414</v>
      </c>
      <c r="T126" s="55">
        <f t="shared" si="20"/>
        <v>5149.2418308131528</v>
      </c>
      <c r="U126" s="105">
        <f t="shared" si="21"/>
        <v>0.75538213436579782</v>
      </c>
      <c r="V126" s="106">
        <f t="shared" si="17"/>
        <v>3.7117432886657342</v>
      </c>
      <c r="W126" s="107">
        <f t="shared" si="18"/>
        <v>4.4905209571211184</v>
      </c>
      <c r="X126" s="106">
        <f t="shared" si="19"/>
        <v>0.19075028319269208</v>
      </c>
      <c r="Y126" s="9"/>
      <c r="Z126" s="9"/>
      <c r="AA126" s="9"/>
      <c r="AB126" s="9"/>
      <c r="AC126" s="9"/>
    </row>
    <row r="127" spans="2:29" ht="15">
      <c r="B127" s="15"/>
      <c r="C127" s="15"/>
      <c r="D127" s="15"/>
      <c r="E127" s="15"/>
      <c r="F127" s="15"/>
      <c r="G127" s="15"/>
      <c r="L127" s="9"/>
      <c r="M127" s="102">
        <v>4948000</v>
      </c>
      <c r="N127" s="103">
        <v>595700</v>
      </c>
      <c r="O127" s="104">
        <v>12.038399999999999</v>
      </c>
      <c r="P127" s="103">
        <v>124.03</v>
      </c>
      <c r="Q127" s="104">
        <v>53.73</v>
      </c>
      <c r="R127" s="56">
        <f t="shared" si="16"/>
        <v>3.9892663619200035</v>
      </c>
      <c r="S127" s="56">
        <f t="shared" si="15"/>
        <v>3.9892663619200035</v>
      </c>
      <c r="T127" s="55">
        <f t="shared" si="20"/>
        <v>5286.8545884271261</v>
      </c>
      <c r="U127" s="105">
        <f t="shared" si="21"/>
        <v>0.76027480915777679</v>
      </c>
      <c r="V127" s="106">
        <f t="shared" si="17"/>
        <v>3.7231973655758761</v>
      </c>
      <c r="W127" s="107">
        <f t="shared" si="18"/>
        <v>4.4295251857413405</v>
      </c>
      <c r="X127" s="106">
        <f t="shared" si="19"/>
        <v>0.19382783195254702</v>
      </c>
      <c r="Y127" s="9"/>
      <c r="Z127" s="9"/>
      <c r="AA127" s="9"/>
      <c r="AB127" s="9"/>
      <c r="AC127" s="9"/>
    </row>
    <row r="128" spans="2:29" ht="15">
      <c r="B128" s="15"/>
      <c r="C128" s="15"/>
      <c r="D128" s="15"/>
      <c r="E128" s="15"/>
      <c r="F128" s="15"/>
      <c r="G128" s="15"/>
      <c r="L128" s="9"/>
      <c r="M128" s="102">
        <v>4878000</v>
      </c>
      <c r="N128" s="103">
        <v>586800</v>
      </c>
      <c r="O128" s="104">
        <v>12.027799999999999</v>
      </c>
      <c r="P128" s="103">
        <v>125.03</v>
      </c>
      <c r="Q128" s="104">
        <v>53.86</v>
      </c>
      <c r="R128" s="56">
        <f t="shared" si="16"/>
        <v>3.9393671931251242</v>
      </c>
      <c r="S128" s="56">
        <f t="shared" si="15"/>
        <v>3.9393671931251242</v>
      </c>
      <c r="T128" s="55">
        <f t="shared" si="20"/>
        <v>5399.3077024589238</v>
      </c>
      <c r="U128" s="105">
        <f t="shared" si="21"/>
        <v>0.76402218951512368</v>
      </c>
      <c r="V128" s="106">
        <f t="shared" si="17"/>
        <v>3.7323380782902964</v>
      </c>
      <c r="W128" s="107">
        <f t="shared" si="18"/>
        <v>4.3803412727469633</v>
      </c>
      <c r="X128" s="106">
        <f t="shared" si="19"/>
        <v>0.19445813889832808</v>
      </c>
      <c r="Y128" s="9"/>
      <c r="Z128" s="9"/>
      <c r="AA128" s="9"/>
      <c r="AB128" s="9"/>
      <c r="AC128" s="9"/>
    </row>
    <row r="129" spans="2:29" ht="15">
      <c r="B129" s="15"/>
      <c r="C129" s="15"/>
      <c r="D129" s="15"/>
      <c r="E129" s="15"/>
      <c r="F129" s="15"/>
      <c r="G129" s="15"/>
      <c r="L129" s="9"/>
      <c r="M129" s="102">
        <v>4821000</v>
      </c>
      <c r="N129" s="103">
        <v>579400</v>
      </c>
      <c r="O129" s="104">
        <v>12.018000000000001</v>
      </c>
      <c r="P129" s="103">
        <v>126.03</v>
      </c>
      <c r="Q129" s="104">
        <v>53.97</v>
      </c>
      <c r="R129" s="56">
        <f t="shared" si="16"/>
        <v>3.8987866668079203</v>
      </c>
      <c r="S129" s="56">
        <f t="shared" si="15"/>
        <v>3.8987866668079203</v>
      </c>
      <c r="T129" s="55">
        <f t="shared" si="20"/>
        <v>5494.8722692638758</v>
      </c>
      <c r="U129" s="105">
        <f t="shared" si="21"/>
        <v>0.76704608635739746</v>
      </c>
      <c r="V129" s="106">
        <f t="shared" si="17"/>
        <v>3.7399576015095355</v>
      </c>
      <c r="W129" s="107">
        <f t="shared" si="18"/>
        <v>4.3389950389541596</v>
      </c>
      <c r="X129" s="106">
        <f t="shared" si="19"/>
        <v>0.19378341090764192</v>
      </c>
      <c r="Y129" s="9"/>
      <c r="Z129" s="9"/>
      <c r="AA129" s="9"/>
      <c r="AB129" s="9"/>
      <c r="AC129" s="9"/>
    </row>
    <row r="130" spans="2:29" ht="15">
      <c r="B130" s="15"/>
      <c r="C130" s="15"/>
      <c r="D130" s="15"/>
      <c r="E130" s="15"/>
      <c r="F130" s="15"/>
      <c r="G130" s="15"/>
      <c r="L130" s="9"/>
      <c r="M130" s="102">
        <v>4768000</v>
      </c>
      <c r="N130" s="103">
        <v>573400</v>
      </c>
      <c r="O130" s="104">
        <v>12.0273</v>
      </c>
      <c r="P130" s="103">
        <v>127.03</v>
      </c>
      <c r="Q130" s="104">
        <v>54.09</v>
      </c>
      <c r="R130" s="56">
        <f t="shared" si="16"/>
        <v>3.8617905195863624</v>
      </c>
      <c r="S130" s="56">
        <f t="shared" si="15"/>
        <v>3.8617905195863624</v>
      </c>
      <c r="T130" s="55">
        <f t="shared" si="20"/>
        <v>5583.8851305596663</v>
      </c>
      <c r="U130" s="105">
        <f t="shared" si="21"/>
        <v>0.769784661845614</v>
      </c>
      <c r="V130" s="106">
        <f t="shared" si="17"/>
        <v>3.7469364755754913</v>
      </c>
      <c r="W130" s="107">
        <f t="shared" si="18"/>
        <v>4.3008457765591341</v>
      </c>
      <c r="X130" s="106">
        <f t="shared" si="19"/>
        <v>0.1927695186754266</v>
      </c>
      <c r="Y130" s="9"/>
      <c r="Z130" s="9"/>
      <c r="AA130" s="9"/>
      <c r="AB130" s="9"/>
      <c r="AC130" s="9"/>
    </row>
    <row r="131" spans="2:29" ht="15">
      <c r="B131" s="15"/>
      <c r="C131" s="15"/>
      <c r="D131" s="15"/>
      <c r="E131" s="15"/>
      <c r="F131" s="15"/>
      <c r="G131" s="15"/>
      <c r="L131" s="9"/>
      <c r="M131" s="102">
        <v>4721000</v>
      </c>
      <c r="N131" s="103">
        <v>567500</v>
      </c>
      <c r="O131" s="104">
        <v>12.020200000000001</v>
      </c>
      <c r="P131" s="103">
        <v>128.03</v>
      </c>
      <c r="Q131" s="104">
        <v>54.18</v>
      </c>
      <c r="R131" s="56">
        <f t="shared" si="16"/>
        <v>3.828068081109635</v>
      </c>
      <c r="S131" s="56">
        <f t="shared" si="15"/>
        <v>3.828068081109635</v>
      </c>
      <c r="T131" s="55">
        <f t="shared" si="20"/>
        <v>5666.6076173308229</v>
      </c>
      <c r="U131" s="105">
        <f t="shared" si="21"/>
        <v>0.77226595104522144</v>
      </c>
      <c r="V131" s="106">
        <f t="shared" si="17"/>
        <v>3.7533231410819643</v>
      </c>
      <c r="W131" s="107">
        <f t="shared" si="18"/>
        <v>4.2656979908930506</v>
      </c>
      <c r="X131" s="106">
        <f t="shared" si="19"/>
        <v>0.19151993793704042</v>
      </c>
      <c r="Y131" s="9"/>
      <c r="Z131" s="9"/>
      <c r="AA131" s="9"/>
      <c r="AB131" s="9"/>
      <c r="AC131" s="9"/>
    </row>
    <row r="132" spans="2:29" ht="15">
      <c r="B132" s="15"/>
      <c r="C132" s="15"/>
      <c r="D132" s="15"/>
      <c r="E132" s="15"/>
      <c r="F132" s="15"/>
      <c r="G132" s="15"/>
      <c r="L132" s="9"/>
      <c r="M132" s="102">
        <v>4680000</v>
      </c>
      <c r="N132" s="103">
        <v>562200</v>
      </c>
      <c r="O132" s="104">
        <v>12.013299999999999</v>
      </c>
      <c r="P132" s="103">
        <v>129.03</v>
      </c>
      <c r="Q132" s="104">
        <v>54.27</v>
      </c>
      <c r="R132" s="56">
        <f t="shared" si="16"/>
        <v>3.7991204508972207</v>
      </c>
      <c r="S132" s="56">
        <f t="shared" ref="S132:S195" si="22">R132</f>
        <v>3.7991204508972207</v>
      </c>
      <c r="T132" s="55">
        <f t="shared" si="20"/>
        <v>5739.9650355068907</v>
      </c>
      <c r="U132" s="105">
        <f t="shared" si="21"/>
        <v>0.77438466140698736</v>
      </c>
      <c r="V132" s="106">
        <f t="shared" si="17"/>
        <v>3.7589092469393206</v>
      </c>
      <c r="W132" s="107">
        <f t="shared" si="18"/>
        <v>4.2347700267749362</v>
      </c>
      <c r="X132" s="106">
        <f t="shared" si="19"/>
        <v>0.18979055296243336</v>
      </c>
      <c r="Y132" s="9"/>
      <c r="Z132" s="9"/>
      <c r="AA132" s="9"/>
      <c r="AB132" s="9"/>
      <c r="AC132" s="9"/>
    </row>
    <row r="133" spans="2:29" ht="15">
      <c r="B133" s="15"/>
      <c r="C133" s="15"/>
      <c r="D133" s="15"/>
      <c r="E133" s="15"/>
      <c r="F133" s="15"/>
      <c r="G133" s="15"/>
      <c r="L133" s="9"/>
      <c r="M133" s="102">
        <v>4641000</v>
      </c>
      <c r="N133" s="103">
        <v>557700</v>
      </c>
      <c r="O133" s="104">
        <v>12.018000000000001</v>
      </c>
      <c r="P133" s="103">
        <v>130.03</v>
      </c>
      <c r="Q133" s="104">
        <v>54.35</v>
      </c>
      <c r="R133" s="56">
        <f t="shared" ref="R133:R196" si="23">M133*SIN(RADIANS(Q133))/10^6</f>
        <v>3.771241576144321</v>
      </c>
      <c r="S133" s="56">
        <f t="shared" si="22"/>
        <v>3.771241576144321</v>
      </c>
      <c r="T133" s="55">
        <f t="shared" si="20"/>
        <v>5811.2418641309596</v>
      </c>
      <c r="U133" s="105">
        <f t="shared" si="21"/>
        <v>0.77641542380730366</v>
      </c>
      <c r="V133" s="106">
        <f t="shared" si="17"/>
        <v>3.7642689511695471</v>
      </c>
      <c r="W133" s="107">
        <f t="shared" si="18"/>
        <v>4.2049315331697921</v>
      </c>
      <c r="X133" s="106">
        <f t="shared" si="19"/>
        <v>0.18808697882475495</v>
      </c>
      <c r="Y133" s="9"/>
      <c r="Z133" s="9"/>
      <c r="AA133" s="9"/>
      <c r="AB133" s="9"/>
      <c r="AC133" s="9"/>
    </row>
    <row r="134" spans="2:29" ht="15">
      <c r="B134" s="15"/>
      <c r="C134" s="15"/>
      <c r="D134" s="15"/>
      <c r="E134" s="15"/>
      <c r="F134" s="15"/>
      <c r="G134" s="15"/>
      <c r="L134" s="9"/>
      <c r="M134" s="99">
        <v>4713000</v>
      </c>
      <c r="N134" s="100">
        <v>640100</v>
      </c>
      <c r="O134" s="101">
        <v>13.436450000000001</v>
      </c>
      <c r="P134" s="100">
        <v>131.03</v>
      </c>
      <c r="Q134" s="101">
        <v>50.3</v>
      </c>
      <c r="R134" s="56">
        <f t="shared" si="23"/>
        <v>3.6261801029360163</v>
      </c>
      <c r="S134" s="56">
        <f t="shared" si="22"/>
        <v>3.6261801029360163</v>
      </c>
      <c r="T134" s="55">
        <f t="shared" si="20"/>
        <v>6118.9258650802785</v>
      </c>
      <c r="U134" s="105">
        <f t="shared" si="21"/>
        <v>0.78683146151429806</v>
      </c>
      <c r="V134" s="106">
        <f t="shared" si="17"/>
        <v>3.7866751914575425</v>
      </c>
      <c r="W134" s="107">
        <f t="shared" si="18"/>
        <v>4.0784327346229299</v>
      </c>
      <c r="X134" s="106">
        <f t="shared" si="19"/>
        <v>0.20453244286773908</v>
      </c>
      <c r="Y134" s="9"/>
      <c r="Z134" s="9"/>
      <c r="AA134" s="9"/>
      <c r="AB134" s="9"/>
      <c r="AC134" s="9"/>
    </row>
    <row r="135" spans="2:29" ht="15">
      <c r="B135" s="15"/>
      <c r="C135" s="15"/>
      <c r="D135" s="15"/>
      <c r="E135" s="15"/>
      <c r="F135" s="15"/>
      <c r="G135" s="15"/>
      <c r="L135" s="9"/>
      <c r="M135" s="102">
        <v>4701000</v>
      </c>
      <c r="N135" s="103">
        <v>627400</v>
      </c>
      <c r="O135" s="104">
        <v>13.3459</v>
      </c>
      <c r="P135" s="103">
        <v>132.03</v>
      </c>
      <c r="Q135" s="104">
        <v>54.33</v>
      </c>
      <c r="R135" s="56">
        <f t="shared" si="23"/>
        <v>3.8190404869649823</v>
      </c>
      <c r="S135" s="56">
        <f t="shared" si="22"/>
        <v>3.8190404869649823</v>
      </c>
      <c r="T135" s="55">
        <f t="shared" si="20"/>
        <v>5738.6231668669116</v>
      </c>
      <c r="U135" s="105">
        <f t="shared" si="21"/>
        <v>0.77292780081103618</v>
      </c>
      <c r="V135" s="106">
        <f t="shared" ref="V135:V198" si="24">IF(T135&lt;100,"",LOG(T135))</f>
        <v>3.758807707248522</v>
      </c>
      <c r="W135" s="107">
        <f t="shared" ref="W135:W198" si="25">IF(T135&lt;0,0,$Z$6-$AA$6*T135^$AB$6)</f>
        <v>4.2353337643171409</v>
      </c>
      <c r="X135" s="106">
        <f t="shared" ref="X135:X198" si="26">IF(S135&lt;=0,"",(W135-S135)^2)</f>
        <v>0.17330009276860125</v>
      </c>
      <c r="Y135" s="9"/>
      <c r="Z135" s="9"/>
      <c r="AA135" s="9"/>
      <c r="AB135" s="9"/>
      <c r="AC135" s="9"/>
    </row>
    <row r="136" spans="2:29" ht="15">
      <c r="B136" s="15"/>
      <c r="C136" s="15"/>
      <c r="D136" s="15"/>
      <c r="E136" s="15"/>
      <c r="F136" s="15"/>
      <c r="G136" s="15"/>
      <c r="L136" s="9"/>
      <c r="M136" s="102">
        <v>4507000</v>
      </c>
      <c r="N136" s="103">
        <v>589200</v>
      </c>
      <c r="O136" s="104">
        <v>13.072800000000001</v>
      </c>
      <c r="P136" s="103">
        <v>133.03</v>
      </c>
      <c r="Q136" s="104">
        <v>54.81</v>
      </c>
      <c r="R136" s="56">
        <f t="shared" si="23"/>
        <v>3.6833254338281445</v>
      </c>
      <c r="S136" s="56">
        <f t="shared" si="22"/>
        <v>3.6833254338281445</v>
      </c>
      <c r="T136" s="55">
        <f t="shared" si="20"/>
        <v>6018.4559173819835</v>
      </c>
      <c r="U136" s="105">
        <f t="shared" si="21"/>
        <v>0.78275795172368501</v>
      </c>
      <c r="V136" s="106">
        <f t="shared" si="24"/>
        <v>3.7794850838532725</v>
      </c>
      <c r="W136" s="107">
        <f t="shared" si="25"/>
        <v>4.1193373614732778</v>
      </c>
      <c r="X136" s="106">
        <f t="shared" si="26"/>
        <v>0.19010640104882495</v>
      </c>
      <c r="Y136" s="9"/>
      <c r="Z136" s="9"/>
      <c r="AA136" s="9"/>
      <c r="AB136" s="9"/>
      <c r="AC136" s="9"/>
    </row>
    <row r="137" spans="2:29" ht="15">
      <c r="B137" s="15"/>
      <c r="C137" s="15"/>
      <c r="D137" s="15"/>
      <c r="E137" s="15"/>
      <c r="F137" s="15"/>
      <c r="G137" s="15"/>
      <c r="L137" s="9"/>
      <c r="M137" s="102">
        <v>4411000</v>
      </c>
      <c r="N137" s="103">
        <v>575500</v>
      </c>
      <c r="O137" s="104">
        <v>13.0467</v>
      </c>
      <c r="P137" s="103">
        <v>134.03</v>
      </c>
      <c r="Q137" s="104">
        <v>55</v>
      </c>
      <c r="R137" s="56">
        <f t="shared" si="23"/>
        <v>3.6132796673587428</v>
      </c>
      <c r="S137" s="56">
        <f t="shared" si="22"/>
        <v>3.6132796673587428</v>
      </c>
      <c r="T137" s="55">
        <f t="shared" si="20"/>
        <v>6184.8667668254766</v>
      </c>
      <c r="U137" s="105">
        <f t="shared" si="21"/>
        <v>0.78774578522451399</v>
      </c>
      <c r="V137" s="106">
        <f t="shared" si="24"/>
        <v>3.7913303485802197</v>
      </c>
      <c r="W137" s="107">
        <f t="shared" si="25"/>
        <v>4.0517910611932857</v>
      </c>
      <c r="X137" s="106">
        <f t="shared" si="26"/>
        <v>0.19229224252271354</v>
      </c>
      <c r="Y137" s="9"/>
      <c r="Z137" s="9"/>
      <c r="AA137" s="9"/>
      <c r="AB137" s="9"/>
      <c r="AC137" s="9"/>
    </row>
    <row r="138" spans="2:29" ht="15">
      <c r="B138" s="15"/>
      <c r="C138" s="15"/>
      <c r="D138" s="15"/>
      <c r="E138" s="15"/>
      <c r="F138" s="15"/>
      <c r="G138" s="15"/>
      <c r="L138" s="9"/>
      <c r="M138" s="102">
        <v>4341000</v>
      </c>
      <c r="N138" s="103">
        <v>566000</v>
      </c>
      <c r="O138" s="104">
        <v>13.039199999999999</v>
      </c>
      <c r="P138" s="103">
        <v>135.03</v>
      </c>
      <c r="Q138" s="104">
        <v>55.15</v>
      </c>
      <c r="R138" s="56">
        <f t="shared" si="23"/>
        <v>3.5624453614872835</v>
      </c>
      <c r="S138" s="56">
        <f t="shared" si="22"/>
        <v>3.5624453614872835</v>
      </c>
      <c r="T138" s="55">
        <f t="shared" si="20"/>
        <v>6314.3001267596801</v>
      </c>
      <c r="U138" s="105">
        <f t="shared" si="21"/>
        <v>0.79133006623017654</v>
      </c>
      <c r="V138" s="106">
        <f t="shared" si="24"/>
        <v>3.8003252206188938</v>
      </c>
      <c r="W138" s="107">
        <f t="shared" si="25"/>
        <v>3.9999577905619859</v>
      </c>
      <c r="X138" s="106">
        <f t="shared" si="26"/>
        <v>0.19141712559484644</v>
      </c>
      <c r="Y138" s="9"/>
      <c r="Z138" s="9"/>
      <c r="AA138" s="9"/>
      <c r="AB138" s="9"/>
      <c r="AC138" s="9"/>
    </row>
    <row r="139" spans="2:29" ht="15">
      <c r="B139" s="15"/>
      <c r="C139" s="15"/>
      <c r="D139" s="15"/>
      <c r="E139" s="15"/>
      <c r="F139" s="15"/>
      <c r="G139" s="15"/>
      <c r="L139" s="9"/>
      <c r="M139" s="102">
        <v>4285000</v>
      </c>
      <c r="N139" s="103">
        <v>558000</v>
      </c>
      <c r="O139" s="104">
        <v>13.0229</v>
      </c>
      <c r="P139" s="103">
        <v>136.03</v>
      </c>
      <c r="Q139" s="104">
        <v>55.26</v>
      </c>
      <c r="R139" s="56">
        <f t="shared" si="23"/>
        <v>3.5211833609777941</v>
      </c>
      <c r="S139" s="56">
        <f t="shared" si="22"/>
        <v>3.5211833609777941</v>
      </c>
      <c r="T139" s="55">
        <f t="shared" si="20"/>
        <v>6424.0557925211415</v>
      </c>
      <c r="U139" s="105">
        <f t="shared" si="21"/>
        <v>0.79421781793715651</v>
      </c>
      <c r="V139" s="106">
        <f t="shared" si="24"/>
        <v>3.8078093041073062</v>
      </c>
      <c r="W139" s="107">
        <f t="shared" si="25"/>
        <v>3.9564711477497694</v>
      </c>
      <c r="X139" s="106">
        <f t="shared" si="26"/>
        <v>0.18947545731284465</v>
      </c>
      <c r="Y139" s="9"/>
      <c r="Z139" s="9"/>
      <c r="AA139" s="9"/>
      <c r="AB139" s="9"/>
      <c r="AC139" s="9"/>
    </row>
    <row r="140" spans="2:29" ht="15">
      <c r="B140" s="15"/>
      <c r="C140" s="15"/>
      <c r="D140" s="15"/>
      <c r="E140" s="15"/>
      <c r="F140" s="15"/>
      <c r="G140" s="15"/>
      <c r="L140" s="9"/>
      <c r="M140" s="102">
        <v>4235000</v>
      </c>
      <c r="N140" s="103">
        <v>551500</v>
      </c>
      <c r="O140" s="104">
        <v>13.0227</v>
      </c>
      <c r="P140" s="103">
        <v>137.03</v>
      </c>
      <c r="Q140" s="104">
        <v>55.36</v>
      </c>
      <c r="R140" s="56">
        <f t="shared" si="23"/>
        <v>3.4843027915048004</v>
      </c>
      <c r="S140" s="56">
        <f t="shared" si="22"/>
        <v>3.4843027915048004</v>
      </c>
      <c r="T140" s="55">
        <f t="shared" si="20"/>
        <v>6524.5953563639869</v>
      </c>
      <c r="U140" s="105">
        <f t="shared" si="21"/>
        <v>0.79678278031480987</v>
      </c>
      <c r="V140" s="106">
        <f t="shared" si="24"/>
        <v>3.8145535826850292</v>
      </c>
      <c r="W140" s="107">
        <f t="shared" si="25"/>
        <v>3.917001392650695</v>
      </c>
      <c r="X140" s="106">
        <f t="shared" si="26"/>
        <v>0.18722807943361403</v>
      </c>
      <c r="Y140" s="9"/>
      <c r="Z140" s="9"/>
      <c r="AA140" s="9"/>
      <c r="AB140" s="9"/>
      <c r="AC140" s="9"/>
    </row>
    <row r="141" spans="2:29" ht="15">
      <c r="B141" s="15"/>
      <c r="C141" s="15"/>
      <c r="D141" s="15"/>
      <c r="E141" s="15"/>
      <c r="F141" s="15"/>
      <c r="G141" s="15"/>
      <c r="L141" s="9"/>
      <c r="M141" s="102">
        <v>4191000</v>
      </c>
      <c r="N141" s="103">
        <v>545800</v>
      </c>
      <c r="O141" s="104">
        <v>13.0237</v>
      </c>
      <c r="P141" s="103">
        <v>138.03</v>
      </c>
      <c r="Q141" s="104">
        <v>55.46</v>
      </c>
      <c r="R141" s="56">
        <f t="shared" si="23"/>
        <v>3.4522547839592366</v>
      </c>
      <c r="S141" s="56">
        <f t="shared" si="22"/>
        <v>3.4522547839592366</v>
      </c>
      <c r="T141" s="55">
        <f t="shared" si="20"/>
        <v>6614.6997825101134</v>
      </c>
      <c r="U141" s="105">
        <f t="shared" si="21"/>
        <v>0.79899941322726331</v>
      </c>
      <c r="V141" s="106">
        <f t="shared" si="24"/>
        <v>3.8205101379025086</v>
      </c>
      <c r="W141" s="107">
        <f t="shared" si="25"/>
        <v>3.8819179904746042</v>
      </c>
      <c r="X141" s="106">
        <f t="shared" si="26"/>
        <v>0.18461047103306744</v>
      </c>
      <c r="Y141" s="9"/>
      <c r="Z141" s="9"/>
      <c r="AA141" s="9"/>
      <c r="AB141" s="9"/>
      <c r="AC141" s="9"/>
    </row>
    <row r="142" spans="2:29" ht="15">
      <c r="B142" s="15"/>
      <c r="C142" s="15"/>
      <c r="D142" s="15"/>
      <c r="E142" s="15"/>
      <c r="F142" s="15"/>
      <c r="G142" s="15"/>
      <c r="L142" s="9"/>
      <c r="M142" s="102">
        <v>4151000</v>
      </c>
      <c r="N142" s="103">
        <v>540500</v>
      </c>
      <c r="O142" s="104">
        <v>13.0198</v>
      </c>
      <c r="P142" s="103">
        <v>139.03</v>
      </c>
      <c r="Q142" s="104">
        <v>55.55</v>
      </c>
      <c r="R142" s="56">
        <f t="shared" si="23"/>
        <v>3.4229982735426399</v>
      </c>
      <c r="S142" s="56">
        <f t="shared" si="22"/>
        <v>3.4229982735426399</v>
      </c>
      <c r="T142" s="55">
        <f t="shared" si="20"/>
        <v>6698.5741217547002</v>
      </c>
      <c r="U142" s="105">
        <f t="shared" si="21"/>
        <v>0.80101313826868015</v>
      </c>
      <c r="V142" s="106">
        <f t="shared" si="24"/>
        <v>3.8259823673341211</v>
      </c>
      <c r="W142" s="107">
        <f t="shared" si="25"/>
        <v>3.8495011786193603</v>
      </c>
      <c r="X142" s="106">
        <f t="shared" si="26"/>
        <v>0.18190472803888197</v>
      </c>
      <c r="Y142" s="9"/>
      <c r="Z142" s="9"/>
      <c r="AA142" s="9"/>
      <c r="AB142" s="9"/>
      <c r="AC142" s="9"/>
    </row>
    <row r="143" spans="2:29" ht="15">
      <c r="B143" s="15"/>
      <c r="C143" s="15"/>
      <c r="D143" s="15"/>
      <c r="E143" s="15"/>
      <c r="F143" s="15"/>
      <c r="G143" s="15"/>
      <c r="L143" s="9"/>
      <c r="M143" s="102">
        <v>4115000</v>
      </c>
      <c r="N143" s="103">
        <v>535600</v>
      </c>
      <c r="O143" s="104">
        <v>13.0154</v>
      </c>
      <c r="P143" s="103">
        <v>140.03</v>
      </c>
      <c r="Q143" s="104">
        <v>55.64</v>
      </c>
      <c r="R143" s="56">
        <f t="shared" si="23"/>
        <v>3.3969642618172169</v>
      </c>
      <c r="S143" s="56">
        <f t="shared" si="22"/>
        <v>3.3969642618172169</v>
      </c>
      <c r="T143" s="55">
        <f t="shared" ref="T143:T206" si="27">IF(S143&lt;S142,T142+(PI()*$AA$9*(O143)^2*(S142-S143))^($J$6)*(P143-P142)^$J$7,T142-(PI()*$AA$9*(O143)^2*(S143-S142))^($J$6)*(P143-P142)^$J$7)</f>
        <v>6775.1009569072676</v>
      </c>
      <c r="U143" s="105">
        <f t="shared" si="21"/>
        <v>0.80279724122264251</v>
      </c>
      <c r="V143" s="106">
        <f t="shared" si="24"/>
        <v>3.8309157710890358</v>
      </c>
      <c r="W143" s="107">
        <f t="shared" si="25"/>
        <v>3.8201227635530639</v>
      </c>
      <c r="X143" s="106">
        <f t="shared" si="26"/>
        <v>0.17906311759132684</v>
      </c>
      <c r="Y143" s="9"/>
      <c r="Z143" s="9"/>
      <c r="AA143" s="9"/>
      <c r="AB143" s="9"/>
      <c r="AC143" s="9"/>
    </row>
    <row r="144" spans="2:29" ht="15">
      <c r="B144" s="15"/>
      <c r="C144" s="15"/>
      <c r="D144" s="15"/>
      <c r="E144" s="15"/>
      <c r="F144" s="15"/>
      <c r="G144" s="15"/>
      <c r="L144" s="9"/>
      <c r="M144" s="99">
        <v>4103000</v>
      </c>
      <c r="N144" s="100">
        <v>617200</v>
      </c>
      <c r="O144" s="101">
        <v>14.212149999999999</v>
      </c>
      <c r="P144" s="100">
        <v>141.03</v>
      </c>
      <c r="Q144" s="101">
        <v>55.09</v>
      </c>
      <c r="R144" s="56">
        <f t="shared" si="23"/>
        <v>3.3646733768831152</v>
      </c>
      <c r="S144" s="56">
        <f t="shared" si="22"/>
        <v>3.3646733768831152</v>
      </c>
      <c r="T144" s="55">
        <f t="shared" si="27"/>
        <v>6878.9858603136563</v>
      </c>
      <c r="U144" s="105">
        <f t="shared" si="21"/>
        <v>0.80499999105417208</v>
      </c>
      <c r="V144" s="106">
        <f t="shared" si="24"/>
        <v>3.8375244167625731</v>
      </c>
      <c r="W144" s="107">
        <f t="shared" si="25"/>
        <v>3.7805388370716591</v>
      </c>
      <c r="X144" s="106">
        <f t="shared" si="26"/>
        <v>0.17294408097782937</v>
      </c>
      <c r="Y144" s="9"/>
      <c r="Z144" s="9"/>
      <c r="AA144" s="9"/>
      <c r="AB144" s="9"/>
      <c r="AC144" s="9"/>
    </row>
    <row r="145" spans="2:29" ht="15">
      <c r="B145" s="15"/>
      <c r="C145" s="15"/>
      <c r="D145" s="15"/>
      <c r="E145" s="15"/>
      <c r="F145" s="15"/>
      <c r="G145" s="15"/>
      <c r="L145" s="9"/>
      <c r="M145" s="102">
        <v>4086000</v>
      </c>
      <c r="N145" s="103">
        <v>582800</v>
      </c>
      <c r="O145" s="104">
        <v>14.263500000000001</v>
      </c>
      <c r="P145" s="103">
        <v>142.03</v>
      </c>
      <c r="Q145" s="104">
        <v>55.93</v>
      </c>
      <c r="R145" s="56">
        <f t="shared" si="23"/>
        <v>3.3846535082711413</v>
      </c>
      <c r="S145" s="56">
        <f t="shared" si="22"/>
        <v>3.3846535082711413</v>
      </c>
      <c r="T145" s="55">
        <f t="shared" si="27"/>
        <v>6807.1800970273162</v>
      </c>
      <c r="U145" s="105">
        <f t="shared" si="21"/>
        <v>0.80363834791004229</v>
      </c>
      <c r="V145" s="106">
        <f t="shared" si="24"/>
        <v>3.8329672408514761</v>
      </c>
      <c r="W145" s="107">
        <f t="shared" si="25"/>
        <v>3.8078632255158595</v>
      </c>
      <c r="X145" s="106">
        <f t="shared" si="26"/>
        <v>0.17910646477035436</v>
      </c>
      <c r="Y145" s="9"/>
      <c r="Z145" s="9"/>
      <c r="AA145" s="9"/>
      <c r="AB145" s="9"/>
      <c r="AC145" s="9"/>
    </row>
    <row r="146" spans="2:29" ht="15">
      <c r="B146" s="15"/>
      <c r="C146" s="15"/>
      <c r="D146" s="15"/>
      <c r="E146" s="15"/>
      <c r="F146" s="15"/>
      <c r="G146" s="15"/>
      <c r="L146" s="9"/>
      <c r="M146" s="102">
        <v>3968000</v>
      </c>
      <c r="N146" s="103">
        <v>558500</v>
      </c>
      <c r="O146" s="104">
        <v>14.0746</v>
      </c>
      <c r="P146" s="103">
        <v>143.03</v>
      </c>
      <c r="Q146" s="104">
        <v>56.11</v>
      </c>
      <c r="R146" s="56">
        <f t="shared" si="23"/>
        <v>3.2938749615989664</v>
      </c>
      <c r="S146" s="56">
        <f t="shared" si="22"/>
        <v>3.2938749615989664</v>
      </c>
      <c r="T146" s="55">
        <f t="shared" si="27"/>
        <v>7036.5740199234579</v>
      </c>
      <c r="U146" s="105">
        <f t="shared" si="21"/>
        <v>0.80979081534446584</v>
      </c>
      <c r="V146" s="106">
        <f t="shared" si="24"/>
        <v>3.8473612605063896</v>
      </c>
      <c r="W146" s="107">
        <f t="shared" si="25"/>
        <v>3.7211287864284666</v>
      </c>
      <c r="X146" s="106">
        <f t="shared" si="26"/>
        <v>0.18254583083143719</v>
      </c>
      <c r="Y146" s="9"/>
      <c r="Z146" s="9"/>
      <c r="AA146" s="9"/>
      <c r="AB146" s="9"/>
      <c r="AC146" s="9"/>
    </row>
    <row r="147" spans="2:29" ht="15">
      <c r="B147" s="15"/>
      <c r="C147" s="15"/>
      <c r="D147" s="15"/>
      <c r="E147" s="15"/>
      <c r="F147" s="15"/>
      <c r="G147" s="15"/>
      <c r="L147" s="9"/>
      <c r="M147" s="102">
        <v>3894000</v>
      </c>
      <c r="N147" s="103">
        <v>546800</v>
      </c>
      <c r="O147" s="104">
        <v>14.041499999999999</v>
      </c>
      <c r="P147" s="103">
        <v>144.03</v>
      </c>
      <c r="Q147" s="104">
        <v>56.26</v>
      </c>
      <c r="R147" s="56">
        <f t="shared" si="23"/>
        <v>3.2381202038606638</v>
      </c>
      <c r="S147" s="56">
        <f t="shared" si="22"/>
        <v>3.2381202038606638</v>
      </c>
      <c r="T147" s="55">
        <f t="shared" si="27"/>
        <v>7192.7555695016272</v>
      </c>
      <c r="U147" s="105">
        <f t="shared" si="21"/>
        <v>0.81352680868365224</v>
      </c>
      <c r="V147" s="106">
        <f t="shared" si="24"/>
        <v>3.8568953019773669</v>
      </c>
      <c r="W147" s="107">
        <f t="shared" si="25"/>
        <v>3.6629830788587485</v>
      </c>
      <c r="X147" s="106">
        <f t="shared" si="26"/>
        <v>0.18050846255163816</v>
      </c>
      <c r="Y147" s="9"/>
      <c r="Z147" s="9"/>
      <c r="AA147" s="9"/>
      <c r="AB147" s="9"/>
      <c r="AC147" s="9"/>
    </row>
    <row r="148" spans="2:29" ht="15">
      <c r="B148" s="15"/>
      <c r="C148" s="15"/>
      <c r="D148" s="15"/>
      <c r="E148" s="15"/>
      <c r="F148" s="15"/>
      <c r="G148" s="15"/>
      <c r="L148" s="9"/>
      <c r="M148" s="102">
        <v>3836000</v>
      </c>
      <c r="N148" s="103">
        <v>538400</v>
      </c>
      <c r="O148" s="104">
        <v>14.035500000000001</v>
      </c>
      <c r="P148" s="103">
        <v>145.03</v>
      </c>
      <c r="Q148" s="104">
        <v>56.37</v>
      </c>
      <c r="R148" s="56">
        <f t="shared" si="23"/>
        <v>3.1939739407313983</v>
      </c>
      <c r="S148" s="56">
        <f t="shared" si="22"/>
        <v>3.1939739407313983</v>
      </c>
      <c r="T148" s="55">
        <f t="shared" si="27"/>
        <v>7322.8168568799092</v>
      </c>
      <c r="U148" s="105">
        <f t="shared" si="21"/>
        <v>0.81646231399663916</v>
      </c>
      <c r="V148" s="106">
        <f t="shared" si="24"/>
        <v>3.8646781725990844</v>
      </c>
      <c r="W148" s="107">
        <f t="shared" si="25"/>
        <v>3.615101635153021</v>
      </c>
      <c r="X148" s="106">
        <f t="shared" si="26"/>
        <v>0.1773485350088716</v>
      </c>
      <c r="Y148" s="9"/>
      <c r="Z148" s="9"/>
      <c r="AA148" s="9"/>
      <c r="AB148" s="9"/>
      <c r="AC148" s="9"/>
    </row>
    <row r="149" spans="2:29" ht="15">
      <c r="B149" s="15"/>
      <c r="C149" s="15"/>
      <c r="D149" s="15"/>
      <c r="E149" s="15"/>
      <c r="F149" s="15"/>
      <c r="G149" s="15"/>
      <c r="L149" s="9"/>
      <c r="M149" s="102">
        <v>3787000</v>
      </c>
      <c r="N149" s="103">
        <v>531700</v>
      </c>
      <c r="O149" s="104">
        <v>14.042</v>
      </c>
      <c r="P149" s="103">
        <v>146.03</v>
      </c>
      <c r="Q149" s="104">
        <v>56.48</v>
      </c>
      <c r="R149" s="56">
        <f t="shared" si="23"/>
        <v>3.1571958034599961</v>
      </c>
      <c r="S149" s="56">
        <f t="shared" si="22"/>
        <v>3.1571958034599961</v>
      </c>
      <c r="T149" s="55">
        <f t="shared" si="27"/>
        <v>7435.6715300335036</v>
      </c>
      <c r="U149" s="105">
        <f t="shared" si="21"/>
        <v>0.81889281558479177</v>
      </c>
      <c r="V149" s="106">
        <f t="shared" si="24"/>
        <v>3.8713201966129449</v>
      </c>
      <c r="W149" s="107">
        <f t="shared" si="25"/>
        <v>3.5739409671125655</v>
      </c>
      <c r="X149" s="106">
        <f t="shared" si="26"/>
        <v>0.17367653142780687</v>
      </c>
      <c r="Y149" s="9"/>
      <c r="Z149" s="9"/>
      <c r="AA149" s="9"/>
      <c r="AB149" s="9"/>
      <c r="AC149" s="9"/>
    </row>
    <row r="150" spans="2:29" ht="15">
      <c r="B150" s="15"/>
      <c r="C150" s="15"/>
      <c r="D150" s="15"/>
      <c r="E150" s="15"/>
      <c r="F150" s="15"/>
      <c r="G150" s="15"/>
      <c r="L150" s="9"/>
      <c r="M150" s="102">
        <v>3744000</v>
      </c>
      <c r="N150" s="103">
        <v>525200</v>
      </c>
      <c r="O150" s="104">
        <v>14.029199999999999</v>
      </c>
      <c r="P150" s="103">
        <v>147.03</v>
      </c>
      <c r="Q150" s="104">
        <v>56.57</v>
      </c>
      <c r="R150" s="56">
        <f t="shared" si="23"/>
        <v>3.1245908346279965</v>
      </c>
      <c r="S150" s="56">
        <f t="shared" si="22"/>
        <v>3.1245908346279965</v>
      </c>
      <c r="T150" s="55">
        <f t="shared" si="27"/>
        <v>7538.247569190321</v>
      </c>
      <c r="U150" s="105">
        <f t="shared" si="21"/>
        <v>0.82103621518089198</v>
      </c>
      <c r="V150" s="106">
        <f t="shared" si="24"/>
        <v>3.8772703963356197</v>
      </c>
      <c r="W150" s="107">
        <f t="shared" si="25"/>
        <v>3.5368329809844665</v>
      </c>
      <c r="X150" s="106">
        <f t="shared" si="26"/>
        <v>0.16994358723258926</v>
      </c>
      <c r="Y150" s="9"/>
      <c r="Z150" s="9"/>
      <c r="AA150" s="9"/>
      <c r="AB150" s="9"/>
      <c r="AC150" s="9"/>
    </row>
    <row r="151" spans="2:29" ht="15">
      <c r="B151" s="15"/>
      <c r="C151" s="15"/>
      <c r="D151" s="15"/>
      <c r="E151" s="15"/>
      <c r="F151" s="15"/>
      <c r="G151" s="15"/>
      <c r="L151" s="9"/>
      <c r="M151" s="102">
        <v>3706000</v>
      </c>
      <c r="N151" s="103">
        <v>519700</v>
      </c>
      <c r="O151" s="104">
        <v>14.0227</v>
      </c>
      <c r="P151" s="103">
        <v>148.03</v>
      </c>
      <c r="Q151" s="104">
        <v>56.66</v>
      </c>
      <c r="R151" s="56">
        <f t="shared" si="23"/>
        <v>3.0960808528976398</v>
      </c>
      <c r="S151" s="56">
        <f t="shared" si="22"/>
        <v>3.0960808528976398</v>
      </c>
      <c r="T151" s="55">
        <f t="shared" si="27"/>
        <v>7630.5482836689871</v>
      </c>
      <c r="U151" s="105">
        <f t="shared" si="21"/>
        <v>0.82290178675366032</v>
      </c>
      <c r="V151" s="106">
        <f t="shared" si="24"/>
        <v>3.8825557447723074</v>
      </c>
      <c r="W151" s="107">
        <f t="shared" si="25"/>
        <v>3.5036842703508464</v>
      </c>
      <c r="X151" s="106">
        <f t="shared" si="26"/>
        <v>0.16614054591953301</v>
      </c>
      <c r="Y151" s="9"/>
      <c r="Z151" s="9"/>
      <c r="AA151" s="9"/>
      <c r="AB151" s="9"/>
      <c r="AC151" s="9"/>
    </row>
    <row r="152" spans="2:29" ht="15">
      <c r="B152" s="15"/>
      <c r="C152" s="15"/>
      <c r="D152" s="15"/>
      <c r="E152" s="15"/>
      <c r="F152" s="15"/>
      <c r="G152" s="15"/>
      <c r="L152" s="9"/>
      <c r="M152" s="102">
        <v>3670000</v>
      </c>
      <c r="N152" s="103">
        <v>514900</v>
      </c>
      <c r="O152" s="104">
        <v>14.026999999999999</v>
      </c>
      <c r="P152" s="103">
        <v>149.03</v>
      </c>
      <c r="Q152" s="104">
        <v>56.73</v>
      </c>
      <c r="R152" s="56">
        <f t="shared" si="23"/>
        <v>3.0684676020672828</v>
      </c>
      <c r="S152" s="56">
        <f t="shared" si="22"/>
        <v>3.0684676020672828</v>
      </c>
      <c r="T152" s="55">
        <f t="shared" si="27"/>
        <v>7720.6166329048083</v>
      </c>
      <c r="U152" s="105">
        <f t="shared" si="21"/>
        <v>0.82470107237361701</v>
      </c>
      <c r="V152" s="106">
        <f t="shared" si="24"/>
        <v>3.8876519881042921</v>
      </c>
      <c r="W152" s="107">
        <f t="shared" si="25"/>
        <v>3.4715540516526664</v>
      </c>
      <c r="X152" s="106">
        <f t="shared" si="26"/>
        <v>0.16247868583935002</v>
      </c>
      <c r="Y152" s="9"/>
      <c r="Z152" s="9"/>
      <c r="AA152" s="9"/>
      <c r="AB152" s="9"/>
      <c r="AC152" s="9"/>
    </row>
    <row r="153" spans="2:29" ht="15">
      <c r="B153" s="15"/>
      <c r="C153" s="15"/>
      <c r="D153" s="15"/>
      <c r="E153" s="15"/>
      <c r="F153" s="15"/>
      <c r="G153" s="15"/>
      <c r="L153" s="9"/>
      <c r="M153" s="102">
        <v>3637000</v>
      </c>
      <c r="N153" s="103">
        <v>510100</v>
      </c>
      <c r="O153" s="104">
        <v>14.0222</v>
      </c>
      <c r="P153" s="103">
        <v>150.03</v>
      </c>
      <c r="Q153" s="104">
        <v>56.81</v>
      </c>
      <c r="R153" s="56">
        <f t="shared" si="23"/>
        <v>3.0436593418252613</v>
      </c>
      <c r="S153" s="56">
        <f t="shared" si="22"/>
        <v>3.0436593418252613</v>
      </c>
      <c r="T153" s="55">
        <f t="shared" si="27"/>
        <v>7803.4114958029068</v>
      </c>
      <c r="U153" s="105">
        <f t="shared" si="21"/>
        <v>0.82631125156413632</v>
      </c>
      <c r="V153" s="106">
        <f t="shared" si="24"/>
        <v>3.8922845090870712</v>
      </c>
      <c r="W153" s="107">
        <f t="shared" si="25"/>
        <v>3.4422040180352917</v>
      </c>
      <c r="X153" s="106">
        <f t="shared" si="26"/>
        <v>0.15883785893535798</v>
      </c>
      <c r="Y153" s="9"/>
      <c r="Z153" s="9"/>
      <c r="AA153" s="9"/>
      <c r="AB153" s="9"/>
      <c r="AC153" s="9"/>
    </row>
    <row r="154" spans="2:29" ht="15">
      <c r="B154" s="15"/>
      <c r="C154" s="15"/>
      <c r="D154" s="15"/>
      <c r="E154" s="15"/>
      <c r="F154" s="15"/>
      <c r="G154" s="15"/>
      <c r="L154" s="9"/>
      <c r="M154" s="99">
        <v>3764000</v>
      </c>
      <c r="N154" s="100">
        <v>593000</v>
      </c>
      <c r="O154" s="101">
        <v>15.570539999999999</v>
      </c>
      <c r="P154" s="100">
        <v>151.04</v>
      </c>
      <c r="Q154" s="101">
        <v>56.31</v>
      </c>
      <c r="R154" s="56">
        <f t="shared" si="23"/>
        <v>3.131839768571457</v>
      </c>
      <c r="S154" s="56">
        <f t="shared" si="22"/>
        <v>3.131839768571457</v>
      </c>
      <c r="T154" s="55">
        <f t="shared" si="27"/>
        <v>7540.2601070207438</v>
      </c>
      <c r="U154" s="105">
        <f t="shared" si="21"/>
        <v>0.82056059527067438</v>
      </c>
      <c r="V154" s="106">
        <f t="shared" si="24"/>
        <v>3.8773863274474158</v>
      </c>
      <c r="W154" s="107">
        <f t="shared" si="25"/>
        <v>3.5361077741156208</v>
      </c>
      <c r="X154" s="106">
        <f t="shared" si="26"/>
        <v>0.16343262030665612</v>
      </c>
      <c r="Y154" s="9"/>
      <c r="Z154" s="9"/>
      <c r="AA154" s="9"/>
      <c r="AB154" s="9"/>
      <c r="AC154" s="9"/>
    </row>
    <row r="155" spans="2:29" ht="15">
      <c r="B155" s="15"/>
      <c r="C155" s="15"/>
      <c r="D155" s="15"/>
      <c r="E155" s="15"/>
      <c r="F155" s="15"/>
      <c r="G155" s="15"/>
      <c r="L155" s="9"/>
      <c r="M155" s="102">
        <v>3726000</v>
      </c>
      <c r="N155" s="103">
        <v>574900</v>
      </c>
      <c r="O155" s="104">
        <v>15.430099999999999</v>
      </c>
      <c r="P155" s="103">
        <v>152.04</v>
      </c>
      <c r="Q155" s="104">
        <v>56.37</v>
      </c>
      <c r="R155" s="56">
        <f t="shared" si="23"/>
        <v>3.102384489876223</v>
      </c>
      <c r="S155" s="56">
        <f t="shared" si="22"/>
        <v>3.102384489876223</v>
      </c>
      <c r="T155" s="55">
        <f t="shared" si="27"/>
        <v>7650.2004776500344</v>
      </c>
      <c r="U155" s="105">
        <f t="shared" si="21"/>
        <v>0.82248999314704241</v>
      </c>
      <c r="V155" s="106">
        <f t="shared" si="24"/>
        <v>3.883672816225034</v>
      </c>
      <c r="W155" s="107">
        <f t="shared" si="25"/>
        <v>3.4966555907694117</v>
      </c>
      <c r="X155" s="106">
        <f t="shared" si="26"/>
        <v>0.15544970099952701</v>
      </c>
      <c r="Y155" s="9"/>
      <c r="Z155" s="9"/>
      <c r="AA155" s="9"/>
      <c r="AB155" s="9"/>
      <c r="AC155" s="9"/>
    </row>
    <row r="156" spans="2:29" ht="15">
      <c r="B156" s="15"/>
      <c r="C156" s="15"/>
      <c r="D156" s="15"/>
      <c r="E156" s="15"/>
      <c r="F156" s="15"/>
      <c r="G156" s="15"/>
      <c r="L156" s="9"/>
      <c r="M156" s="102">
        <v>3555000</v>
      </c>
      <c r="N156" s="103">
        <v>536500</v>
      </c>
      <c r="O156" s="104">
        <v>15.0946</v>
      </c>
      <c r="P156" s="103">
        <v>153.04</v>
      </c>
      <c r="Q156" s="104">
        <v>56.89</v>
      </c>
      <c r="R156" s="56">
        <f t="shared" si="23"/>
        <v>2.9777511553214806</v>
      </c>
      <c r="S156" s="56">
        <f t="shared" si="22"/>
        <v>2.9777511553214806</v>
      </c>
      <c r="T156" s="55">
        <f t="shared" si="27"/>
        <v>7977.9670280124592</v>
      </c>
      <c r="U156" s="105">
        <f t="shared" si="21"/>
        <v>0.83056024629216996</v>
      </c>
      <c r="V156" s="106">
        <f t="shared" si="24"/>
        <v>3.901892237090161</v>
      </c>
      <c r="W156" s="107">
        <f t="shared" si="25"/>
        <v>3.380894532159858</v>
      </c>
      <c r="X156" s="106">
        <f t="shared" si="26"/>
        <v>0.16252458228864999</v>
      </c>
      <c r="Y156" s="9"/>
      <c r="Z156" s="9"/>
      <c r="AA156" s="9"/>
      <c r="AB156" s="9"/>
      <c r="AC156" s="9"/>
    </row>
    <row r="157" spans="2:29" ht="15">
      <c r="B157" s="15"/>
      <c r="C157" s="15"/>
      <c r="D157" s="15"/>
      <c r="E157" s="15"/>
      <c r="F157" s="15"/>
      <c r="G157" s="15"/>
      <c r="L157" s="9"/>
      <c r="M157" s="102">
        <v>3476000</v>
      </c>
      <c r="N157" s="103">
        <v>523600</v>
      </c>
      <c r="O157" s="104">
        <v>15.0623</v>
      </c>
      <c r="P157" s="103">
        <v>154.04</v>
      </c>
      <c r="Q157" s="104">
        <v>57.06</v>
      </c>
      <c r="R157" s="56">
        <f t="shared" si="23"/>
        <v>2.9171998134196788</v>
      </c>
      <c r="S157" s="56">
        <f t="shared" si="22"/>
        <v>2.9171998134196788</v>
      </c>
      <c r="T157" s="55">
        <f t="shared" si="27"/>
        <v>8163.8483975784229</v>
      </c>
      <c r="U157" s="105">
        <f t="shared" si="21"/>
        <v>0.83442758963594199</v>
      </c>
      <c r="V157" s="106">
        <f t="shared" si="24"/>
        <v>3.9118949312833209</v>
      </c>
      <c r="W157" s="107">
        <f t="shared" si="25"/>
        <v>3.3164311514015568</v>
      </c>
      <c r="X157" s="106">
        <f t="shared" si="26"/>
        <v>0.15938566122680045</v>
      </c>
      <c r="Y157" s="9"/>
      <c r="Z157" s="9"/>
      <c r="AA157" s="9"/>
      <c r="AB157" s="9"/>
      <c r="AC157" s="9"/>
    </row>
    <row r="158" spans="2:29" ht="15">
      <c r="B158" s="15"/>
      <c r="C158" s="15"/>
      <c r="D158" s="15"/>
      <c r="E158" s="15"/>
      <c r="F158" s="15"/>
      <c r="G158" s="15"/>
      <c r="L158" s="9"/>
      <c r="M158" s="102">
        <v>3417000</v>
      </c>
      <c r="N158" s="103">
        <v>514400</v>
      </c>
      <c r="O158" s="104">
        <v>15.0524</v>
      </c>
      <c r="P158" s="103">
        <v>155.04</v>
      </c>
      <c r="Q158" s="104">
        <v>57.18</v>
      </c>
      <c r="R158" s="56">
        <f t="shared" si="23"/>
        <v>2.8715697823651278</v>
      </c>
      <c r="S158" s="56">
        <f t="shared" si="22"/>
        <v>2.8715697823651278</v>
      </c>
      <c r="T158" s="55">
        <f t="shared" si="27"/>
        <v>8312.7216406460484</v>
      </c>
      <c r="U158" s="105">
        <f t="shared" si="21"/>
        <v>0.83731934006380693</v>
      </c>
      <c r="V158" s="106">
        <f t="shared" si="24"/>
        <v>3.9197432379834964</v>
      </c>
      <c r="W158" s="107">
        <f t="shared" si="25"/>
        <v>3.2653952821684875</v>
      </c>
      <c r="X158" s="106">
        <f t="shared" si="26"/>
        <v>0.15509852429536605</v>
      </c>
      <c r="Y158" s="9"/>
      <c r="Z158" s="9"/>
      <c r="AA158" s="9"/>
      <c r="AB158" s="9"/>
      <c r="AC158" s="9"/>
    </row>
    <row r="159" spans="2:29" ht="15">
      <c r="B159" s="15"/>
      <c r="C159" s="15"/>
      <c r="D159" s="15"/>
      <c r="E159" s="15"/>
      <c r="F159" s="15"/>
      <c r="G159" s="15"/>
      <c r="L159" s="9"/>
      <c r="M159" s="102">
        <v>3370000</v>
      </c>
      <c r="N159" s="103">
        <v>506800</v>
      </c>
      <c r="O159" s="104">
        <v>15.0388</v>
      </c>
      <c r="P159" s="103">
        <v>156.04</v>
      </c>
      <c r="Q159" s="104">
        <v>57.29</v>
      </c>
      <c r="R159" s="56">
        <f t="shared" si="23"/>
        <v>2.8355735355961951</v>
      </c>
      <c r="S159" s="56">
        <f t="shared" si="22"/>
        <v>2.8355735355961951</v>
      </c>
      <c r="T159" s="55">
        <f t="shared" si="27"/>
        <v>8436.2474243540419</v>
      </c>
      <c r="U159" s="105">
        <f t="shared" si="21"/>
        <v>0.83958705177249515</v>
      </c>
      <c r="V159" s="106">
        <f t="shared" si="24"/>
        <v>3.9261493085562913</v>
      </c>
      <c r="W159" s="107">
        <f t="shared" si="25"/>
        <v>3.223437893845202</v>
      </c>
      <c r="X159" s="106">
        <f t="shared" si="26"/>
        <v>0.15043876039991397</v>
      </c>
      <c r="Y159" s="9"/>
      <c r="Z159" s="9"/>
      <c r="AA159" s="9"/>
      <c r="AB159" s="9"/>
      <c r="AC159" s="9"/>
    </row>
    <row r="160" spans="2:29" ht="15">
      <c r="B160" s="15"/>
      <c r="C160" s="15"/>
      <c r="D160" s="15"/>
      <c r="E160" s="15"/>
      <c r="F160" s="15"/>
      <c r="G160" s="15"/>
      <c r="L160" s="9"/>
      <c r="M160" s="102">
        <v>3329000</v>
      </c>
      <c r="N160" s="103">
        <v>500500</v>
      </c>
      <c r="O160" s="104">
        <v>15.033899999999999</v>
      </c>
      <c r="P160" s="103">
        <v>157.04</v>
      </c>
      <c r="Q160" s="104">
        <v>57.38</v>
      </c>
      <c r="R160" s="56">
        <f t="shared" si="23"/>
        <v>2.803897785468763</v>
      </c>
      <c r="S160" s="56">
        <f t="shared" si="22"/>
        <v>2.803897785468763</v>
      </c>
      <c r="T160" s="55">
        <f t="shared" si="27"/>
        <v>8547.9757112130028</v>
      </c>
      <c r="U160" s="105">
        <f t="shared" si="21"/>
        <v>0.84157283071074251</v>
      </c>
      <c r="V160" s="106">
        <f t="shared" si="24"/>
        <v>3.9318632794605448</v>
      </c>
      <c r="W160" s="107">
        <f t="shared" si="25"/>
        <v>3.185784393304905</v>
      </c>
      <c r="X160" s="106">
        <f t="shared" si="26"/>
        <v>0.14583738124459533</v>
      </c>
      <c r="Y160" s="9"/>
      <c r="Z160" s="9"/>
      <c r="AA160" s="9"/>
      <c r="AB160" s="9"/>
      <c r="AC160" s="9"/>
    </row>
    <row r="161" spans="2:29" ht="15">
      <c r="B161" s="15"/>
      <c r="C161" s="15"/>
      <c r="D161" s="15"/>
      <c r="E161" s="15"/>
      <c r="F161" s="15"/>
      <c r="G161" s="15"/>
      <c r="L161" s="9"/>
      <c r="M161" s="102">
        <v>3292000</v>
      </c>
      <c r="N161" s="103">
        <v>494800</v>
      </c>
      <c r="O161" s="104">
        <v>15.0281</v>
      </c>
      <c r="P161" s="103">
        <v>158.04</v>
      </c>
      <c r="Q161" s="104">
        <v>57.46</v>
      </c>
      <c r="R161" s="56">
        <f t="shared" si="23"/>
        <v>2.7752091145256856</v>
      </c>
      <c r="S161" s="56">
        <f t="shared" si="22"/>
        <v>2.7752091145256856</v>
      </c>
      <c r="T161" s="55">
        <f t="shared" si="27"/>
        <v>8651.323744122863</v>
      </c>
      <c r="U161" s="105">
        <f t="shared" si="21"/>
        <v>0.84336354477720454</v>
      </c>
      <c r="V161" s="106">
        <f t="shared" si="24"/>
        <v>3.9370825642027651</v>
      </c>
      <c r="W161" s="107">
        <f t="shared" si="25"/>
        <v>3.1512008551749364</v>
      </c>
      <c r="X161" s="106">
        <f t="shared" si="26"/>
        <v>0.14136978903645347</v>
      </c>
      <c r="Y161" s="9"/>
      <c r="Z161" s="9"/>
      <c r="AA161" s="9"/>
      <c r="AB161" s="9"/>
      <c r="AC161" s="9"/>
    </row>
    <row r="162" spans="2:29" ht="15">
      <c r="B162" s="15"/>
      <c r="C162" s="15"/>
      <c r="D162" s="15"/>
      <c r="E162" s="15"/>
      <c r="F162" s="15"/>
      <c r="G162" s="15"/>
      <c r="L162" s="9"/>
      <c r="M162" s="102">
        <v>3259000</v>
      </c>
      <c r="N162" s="103">
        <v>489800</v>
      </c>
      <c r="O162" s="104">
        <v>15.029199999999999</v>
      </c>
      <c r="P162" s="103">
        <v>159.04</v>
      </c>
      <c r="Q162" s="104">
        <v>57.54</v>
      </c>
      <c r="R162" s="56">
        <f t="shared" si="23"/>
        <v>2.7498345220782641</v>
      </c>
      <c r="S162" s="56">
        <f t="shared" si="22"/>
        <v>2.7498345220782641</v>
      </c>
      <c r="T162" s="55">
        <f t="shared" si="27"/>
        <v>8745.2337039328395</v>
      </c>
      <c r="U162" s="105">
        <f t="shared" si="21"/>
        <v>0.84494126772308431</v>
      </c>
      <c r="V162" s="106">
        <f t="shared" si="24"/>
        <v>3.9417714198721279</v>
      </c>
      <c r="W162" s="107">
        <f t="shared" si="25"/>
        <v>3.1199765921773475</v>
      </c>
      <c r="X162" s="106">
        <f t="shared" si="26"/>
        <v>0.13700515205723476</v>
      </c>
      <c r="Y162" s="9"/>
      <c r="Z162" s="9"/>
      <c r="AA162" s="9"/>
      <c r="AB162" s="9"/>
      <c r="AC162" s="9"/>
    </row>
    <row r="163" spans="2:29" ht="15">
      <c r="B163" s="15"/>
      <c r="C163" s="15"/>
      <c r="D163" s="15"/>
      <c r="E163" s="15"/>
      <c r="F163" s="15"/>
      <c r="G163" s="15"/>
      <c r="L163" s="9"/>
      <c r="M163" s="102">
        <v>3228000</v>
      </c>
      <c r="N163" s="103">
        <v>485000</v>
      </c>
      <c r="O163" s="104">
        <v>15.023899999999999</v>
      </c>
      <c r="P163" s="103">
        <v>160.04</v>
      </c>
      <c r="Q163" s="104">
        <v>57.6</v>
      </c>
      <c r="R163" s="56">
        <f t="shared" si="23"/>
        <v>2.7254905435205048</v>
      </c>
      <c r="S163" s="56">
        <f t="shared" si="22"/>
        <v>2.7254905435205048</v>
      </c>
      <c r="T163" s="55">
        <f t="shared" si="27"/>
        <v>8836.1008995233042</v>
      </c>
      <c r="U163" s="105">
        <f t="shared" si="21"/>
        <v>0.84644954172484677</v>
      </c>
      <c r="V163" s="106">
        <f t="shared" si="24"/>
        <v>3.9462606664406836</v>
      </c>
      <c r="W163" s="107">
        <f t="shared" si="25"/>
        <v>3.0899430823729013</v>
      </c>
      <c r="X163" s="106">
        <f t="shared" si="26"/>
        <v>0.13282565307595756</v>
      </c>
      <c r="Y163" s="9"/>
      <c r="Z163" s="9"/>
      <c r="AA163" s="9"/>
      <c r="AB163" s="9"/>
      <c r="AC163" s="9"/>
    </row>
    <row r="164" spans="2:29" ht="15">
      <c r="B164" s="15"/>
      <c r="C164" s="15"/>
      <c r="D164" s="15"/>
      <c r="E164" s="15"/>
      <c r="F164" s="15"/>
      <c r="G164" s="15"/>
      <c r="L164" s="9"/>
      <c r="M164" s="99">
        <v>3330000</v>
      </c>
      <c r="N164" s="100">
        <v>574400</v>
      </c>
      <c r="O164" s="101">
        <v>16.525269999999999</v>
      </c>
      <c r="P164" s="100">
        <v>161.04</v>
      </c>
      <c r="Q164" s="101">
        <v>56.9</v>
      </c>
      <c r="R164" s="56">
        <f t="shared" si="23"/>
        <v>2.7896033263460613</v>
      </c>
      <c r="S164" s="56">
        <f t="shared" si="22"/>
        <v>2.7896033263460613</v>
      </c>
      <c r="T164" s="55">
        <f t="shared" si="27"/>
        <v>8611.4486297067815</v>
      </c>
      <c r="U164" s="105">
        <f t="shared" si="21"/>
        <v>0.84246599746189377</v>
      </c>
      <c r="V164" s="106">
        <f t="shared" si="24"/>
        <v>3.9350762152130385</v>
      </c>
      <c r="W164" s="107">
        <f t="shared" si="25"/>
        <v>3.1645166526168698</v>
      </c>
      <c r="X164" s="106">
        <f t="shared" si="26"/>
        <v>0.14056000221544165</v>
      </c>
      <c r="Y164" s="9"/>
      <c r="Z164" s="9"/>
      <c r="AA164" s="9"/>
      <c r="AB164" s="9"/>
      <c r="AC164" s="9"/>
    </row>
    <row r="165" spans="2:29" ht="15">
      <c r="B165" s="15"/>
      <c r="C165" s="15"/>
      <c r="D165" s="15"/>
      <c r="E165" s="15"/>
      <c r="F165" s="15"/>
      <c r="G165" s="15"/>
      <c r="L165" s="9"/>
      <c r="M165" s="102">
        <v>3313000</v>
      </c>
      <c r="N165" s="103">
        <v>544500</v>
      </c>
      <c r="O165" s="104">
        <v>16.4345</v>
      </c>
      <c r="P165" s="103">
        <v>162.04</v>
      </c>
      <c r="Q165" s="104">
        <v>57.61</v>
      </c>
      <c r="R165" s="56">
        <f t="shared" si="23"/>
        <v>2.7975682044135159</v>
      </c>
      <c r="S165" s="56">
        <f t="shared" si="22"/>
        <v>2.7975682044135159</v>
      </c>
      <c r="T165" s="55">
        <f t="shared" si="27"/>
        <v>8567.7666437207263</v>
      </c>
      <c r="U165" s="105">
        <f t="shared" si="21"/>
        <v>0.84196855123067849</v>
      </c>
      <c r="V165" s="106">
        <f t="shared" si="24"/>
        <v>3.932867629307863</v>
      </c>
      <c r="W165" s="107">
        <f t="shared" si="25"/>
        <v>3.1791435822297558</v>
      </c>
      <c r="X165" s="106">
        <f t="shared" si="26"/>
        <v>0.1455997689556062</v>
      </c>
      <c r="Y165" s="9"/>
      <c r="Z165" s="9"/>
      <c r="AA165" s="9"/>
      <c r="AB165" s="9"/>
      <c r="AC165" s="9"/>
    </row>
    <row r="166" spans="2:29" ht="15">
      <c r="B166" s="15"/>
      <c r="C166" s="15"/>
      <c r="D166" s="15"/>
      <c r="E166" s="15"/>
      <c r="F166" s="15"/>
      <c r="G166" s="15"/>
      <c r="L166" s="9"/>
      <c r="M166" s="102">
        <v>3162000</v>
      </c>
      <c r="N166" s="103">
        <v>509100</v>
      </c>
      <c r="O166" s="104">
        <v>16.0976</v>
      </c>
      <c r="P166" s="103">
        <v>163.04</v>
      </c>
      <c r="Q166" s="104">
        <v>58.14</v>
      </c>
      <c r="R166" s="56">
        <f t="shared" si="23"/>
        <v>2.6856143456326067</v>
      </c>
      <c r="S166" s="56">
        <f t="shared" si="22"/>
        <v>2.6856143456326067</v>
      </c>
      <c r="T166" s="55">
        <f t="shared" si="27"/>
        <v>8901.0518678026456</v>
      </c>
      <c r="U166" s="105">
        <f t="shared" ref="U166:U229" si="28">IF(T166&lt;100,"",LOG(-S166+$Z$6))</f>
        <v>0.84890887996526432</v>
      </c>
      <c r="V166" s="106">
        <f t="shared" si="24"/>
        <v>3.9494413317448345</v>
      </c>
      <c r="W166" s="107">
        <f t="shared" si="25"/>
        <v>3.068581771895631</v>
      </c>
      <c r="X166" s="106">
        <f t="shared" si="26"/>
        <v>0.14666404957852494</v>
      </c>
      <c r="Y166" s="9"/>
      <c r="Z166" s="9"/>
      <c r="AA166" s="9"/>
      <c r="AB166" s="9"/>
      <c r="AC166" s="9"/>
    </row>
    <row r="167" spans="2:29" ht="15">
      <c r="B167" s="15"/>
      <c r="C167" s="15"/>
      <c r="D167" s="15"/>
      <c r="E167" s="15"/>
      <c r="F167" s="15"/>
      <c r="G167" s="15"/>
      <c r="L167" s="9"/>
      <c r="M167" s="102">
        <v>3091000</v>
      </c>
      <c r="N167" s="103">
        <v>496300</v>
      </c>
      <c r="O167" s="104">
        <v>16.056100000000001</v>
      </c>
      <c r="P167" s="103">
        <v>164.04</v>
      </c>
      <c r="Q167" s="104">
        <v>58.3</v>
      </c>
      <c r="R167" s="56">
        <f t="shared" si="23"/>
        <v>2.6298571392297418</v>
      </c>
      <c r="S167" s="56">
        <f t="shared" si="22"/>
        <v>2.6298571392297418</v>
      </c>
      <c r="T167" s="55">
        <f t="shared" si="27"/>
        <v>9093.6283984774127</v>
      </c>
      <c r="U167" s="105">
        <f t="shared" si="28"/>
        <v>0.85232448398716265</v>
      </c>
      <c r="V167" s="106">
        <f t="shared" si="24"/>
        <v>3.958737203246252</v>
      </c>
      <c r="W167" s="107">
        <f t="shared" si="25"/>
        <v>3.0057571099700686</v>
      </c>
      <c r="X167" s="106">
        <f t="shared" si="26"/>
        <v>0.14130078800257853</v>
      </c>
      <c r="Y167" s="9"/>
      <c r="Z167" s="9"/>
      <c r="AA167" s="9"/>
      <c r="AB167" s="9"/>
      <c r="AC167" s="9"/>
    </row>
    <row r="168" spans="2:29" ht="15">
      <c r="B168" s="15"/>
      <c r="C168" s="15"/>
      <c r="D168" s="15"/>
      <c r="E168" s="15"/>
      <c r="F168" s="15"/>
      <c r="G168" s="15"/>
      <c r="L168" s="9"/>
      <c r="M168" s="102">
        <v>3038000</v>
      </c>
      <c r="N168" s="103">
        <v>487600</v>
      </c>
      <c r="O168" s="104">
        <v>16.049099999999999</v>
      </c>
      <c r="P168" s="103">
        <v>165.04</v>
      </c>
      <c r="Q168" s="104">
        <v>58.4</v>
      </c>
      <c r="R168" s="56">
        <f t="shared" si="23"/>
        <v>2.5875464259265786</v>
      </c>
      <c r="S168" s="56">
        <f t="shared" si="22"/>
        <v>2.5875464259265786</v>
      </c>
      <c r="T168" s="55">
        <f t="shared" si="27"/>
        <v>9248.7581320347344</v>
      </c>
      <c r="U168" s="105">
        <f t="shared" si="28"/>
        <v>0.85489856669610043</v>
      </c>
      <c r="V168" s="106">
        <f t="shared" si="24"/>
        <v>3.9660834221863426</v>
      </c>
      <c r="W168" s="107">
        <f t="shared" si="25"/>
        <v>2.9556910874692726</v>
      </c>
      <c r="X168" s="106">
        <f t="shared" si="26"/>
        <v>0.13553049182238472</v>
      </c>
      <c r="Y168" s="9"/>
      <c r="Z168" s="9"/>
      <c r="AA168" s="9"/>
      <c r="AB168" s="9"/>
      <c r="AC168" s="9"/>
    </row>
    <row r="169" spans="2:29" ht="15">
      <c r="B169" s="15"/>
      <c r="C169" s="15"/>
      <c r="D169" s="15"/>
      <c r="E169" s="15"/>
      <c r="F169" s="15"/>
      <c r="G169" s="15"/>
      <c r="L169" s="9"/>
      <c r="M169" s="102">
        <v>2996000</v>
      </c>
      <c r="N169" s="103">
        <v>480900</v>
      </c>
      <c r="O169" s="104">
        <v>16.048999999999999</v>
      </c>
      <c r="P169" s="103">
        <v>166.04</v>
      </c>
      <c r="Q169" s="104">
        <v>58.48</v>
      </c>
      <c r="R169" s="56">
        <f t="shared" si="23"/>
        <v>2.5539633471144629</v>
      </c>
      <c r="S169" s="56">
        <f t="shared" si="22"/>
        <v>2.5539633471144629</v>
      </c>
      <c r="T169" s="55">
        <f t="shared" si="27"/>
        <v>9378.2747793529452</v>
      </c>
      <c r="U169" s="105">
        <f t="shared" si="28"/>
        <v>0.85693087551903724</v>
      </c>
      <c r="V169" s="106">
        <f t="shared" si="24"/>
        <v>3.9721229532277906</v>
      </c>
      <c r="W169" s="107">
        <f t="shared" si="25"/>
        <v>2.9142520461832095</v>
      </c>
      <c r="X169" s="106">
        <f t="shared" si="26"/>
        <v>0.12980794667664985</v>
      </c>
      <c r="Y169" s="9"/>
      <c r="Z169" s="9"/>
      <c r="AA169" s="9"/>
      <c r="AB169" s="9"/>
      <c r="AC169" s="9"/>
    </row>
    <row r="170" spans="2:29" ht="15">
      <c r="B170" s="15"/>
      <c r="C170" s="15"/>
      <c r="D170" s="15"/>
      <c r="E170" s="15"/>
      <c r="F170" s="15"/>
      <c r="G170" s="15"/>
      <c r="L170" s="9"/>
      <c r="M170" s="102">
        <v>2958000</v>
      </c>
      <c r="N170" s="103">
        <v>474600</v>
      </c>
      <c r="O170" s="104">
        <v>16.047699999999999</v>
      </c>
      <c r="P170" s="103">
        <v>167.04</v>
      </c>
      <c r="Q170" s="104">
        <v>58.55</v>
      </c>
      <c r="R170" s="56">
        <f t="shared" si="23"/>
        <v>2.5234573931112005</v>
      </c>
      <c r="S170" s="56">
        <f t="shared" si="22"/>
        <v>2.5234573931112005</v>
      </c>
      <c r="T170" s="55">
        <f t="shared" si="27"/>
        <v>9498.4103817555751</v>
      </c>
      <c r="U170" s="105">
        <f t="shared" si="28"/>
        <v>0.85876876240689948</v>
      </c>
      <c r="V170" s="106">
        <f t="shared" si="24"/>
        <v>3.9776509294786484</v>
      </c>
      <c r="W170" s="107">
        <f t="shared" si="25"/>
        <v>2.8761013510267155</v>
      </c>
      <c r="X170" s="106">
        <f t="shared" si="26"/>
        <v>0.12435776105431948</v>
      </c>
      <c r="Y170" s="9"/>
      <c r="Z170" s="9"/>
      <c r="AA170" s="9"/>
      <c r="AB170" s="9"/>
      <c r="AC170" s="9"/>
    </row>
    <row r="171" spans="2:29" ht="15">
      <c r="B171" s="15"/>
      <c r="C171" s="15"/>
      <c r="D171" s="15"/>
      <c r="E171" s="15"/>
      <c r="F171" s="15"/>
      <c r="G171" s="15"/>
      <c r="L171" s="9"/>
      <c r="M171" s="102">
        <v>2924000</v>
      </c>
      <c r="N171" s="103">
        <v>468800</v>
      </c>
      <c r="O171" s="104">
        <v>16.0291</v>
      </c>
      <c r="P171" s="103">
        <v>168.04</v>
      </c>
      <c r="Q171" s="104">
        <v>58.61</v>
      </c>
      <c r="R171" s="56">
        <f t="shared" si="23"/>
        <v>2.4960483822906046</v>
      </c>
      <c r="S171" s="56">
        <f t="shared" si="22"/>
        <v>2.4960483822906046</v>
      </c>
      <c r="T171" s="55">
        <f t="shared" si="27"/>
        <v>9608.7094241665964</v>
      </c>
      <c r="U171" s="105">
        <f t="shared" si="28"/>
        <v>0.86041346092997595</v>
      </c>
      <c r="V171" s="106">
        <f t="shared" si="24"/>
        <v>3.9826650601345368</v>
      </c>
      <c r="W171" s="107">
        <f t="shared" si="25"/>
        <v>2.8413127083440246</v>
      </c>
      <c r="X171" s="106">
        <f t="shared" si="26"/>
        <v>0.11920745484512235</v>
      </c>
      <c r="Y171" s="9"/>
      <c r="Z171" s="9"/>
      <c r="AA171" s="9"/>
      <c r="AB171" s="9"/>
      <c r="AC171" s="9"/>
    </row>
    <row r="172" spans="2:29" ht="15">
      <c r="B172" s="15"/>
      <c r="C172" s="15"/>
      <c r="D172" s="15"/>
      <c r="E172" s="15"/>
      <c r="F172" s="15"/>
      <c r="G172" s="15"/>
      <c r="L172" s="9"/>
      <c r="M172" s="102">
        <v>2894000</v>
      </c>
      <c r="N172" s="103">
        <v>463900</v>
      </c>
      <c r="O172" s="104">
        <v>16.0304</v>
      </c>
      <c r="P172" s="103">
        <v>169.04</v>
      </c>
      <c r="Q172" s="104">
        <v>58.67</v>
      </c>
      <c r="R172" s="56">
        <f t="shared" si="23"/>
        <v>2.4720162908355876</v>
      </c>
      <c r="S172" s="56">
        <f t="shared" si="22"/>
        <v>2.4720162908355876</v>
      </c>
      <c r="T172" s="55">
        <f t="shared" si="27"/>
        <v>9708.2559077018432</v>
      </c>
      <c r="U172" s="105">
        <f t="shared" si="28"/>
        <v>0.8618504178291222</v>
      </c>
      <c r="V172" s="106">
        <f t="shared" si="24"/>
        <v>3.9871412157272612</v>
      </c>
      <c r="W172" s="107">
        <f t="shared" si="25"/>
        <v>2.8101078276200111</v>
      </c>
      <c r="X172" s="106">
        <f t="shared" si="26"/>
        <v>0.11430588724525319</v>
      </c>
      <c r="Y172" s="9"/>
      <c r="Z172" s="9"/>
      <c r="AA172" s="9"/>
      <c r="AB172" s="9"/>
      <c r="AC172" s="9"/>
    </row>
    <row r="173" spans="2:29" ht="15">
      <c r="B173" s="15"/>
      <c r="C173" s="15"/>
      <c r="D173" s="15"/>
      <c r="E173" s="15"/>
      <c r="F173" s="15"/>
      <c r="G173" s="15"/>
      <c r="L173" s="9"/>
      <c r="M173" s="102">
        <v>2865000</v>
      </c>
      <c r="N173" s="103">
        <v>459300</v>
      </c>
      <c r="O173" s="104">
        <v>16.035799999999998</v>
      </c>
      <c r="P173" s="103">
        <v>170.04</v>
      </c>
      <c r="Q173" s="104">
        <v>58.73</v>
      </c>
      <c r="R173" s="56">
        <f t="shared" si="23"/>
        <v>2.4488035487955475</v>
      </c>
      <c r="S173" s="56">
        <f t="shared" si="22"/>
        <v>2.4488035487955475</v>
      </c>
      <c r="T173" s="55">
        <f t="shared" si="27"/>
        <v>9805.1924259125353</v>
      </c>
      <c r="U173" s="105">
        <f t="shared" si="28"/>
        <v>0.86323388361161246</v>
      </c>
      <c r="V173" s="106">
        <f t="shared" si="24"/>
        <v>3.9914561210728454</v>
      </c>
      <c r="W173" s="107">
        <f t="shared" si="25"/>
        <v>2.7798936149922495</v>
      </c>
      <c r="X173" s="106">
        <f t="shared" si="26"/>
        <v>0.10962063193413651</v>
      </c>
      <c r="Y173" s="9"/>
      <c r="Z173" s="9"/>
      <c r="AA173" s="9"/>
      <c r="AB173" s="9"/>
      <c r="AC173" s="9"/>
    </row>
    <row r="174" spans="2:29" ht="15">
      <c r="B174" s="15"/>
      <c r="C174" s="15"/>
      <c r="D174" s="15"/>
      <c r="E174" s="15"/>
      <c r="F174" s="15"/>
      <c r="G174" s="15"/>
      <c r="L174" s="9"/>
      <c r="M174" s="99">
        <v>2969000</v>
      </c>
      <c r="N174" s="100">
        <v>535500</v>
      </c>
      <c r="O174" s="101">
        <v>17.73404</v>
      </c>
      <c r="P174" s="100">
        <v>171.04</v>
      </c>
      <c r="Q174" s="101">
        <v>58.24</v>
      </c>
      <c r="R174" s="56">
        <f t="shared" si="23"/>
        <v>2.5244230396850851</v>
      </c>
      <c r="S174" s="56">
        <f t="shared" si="22"/>
        <v>2.5244230396850851</v>
      </c>
      <c r="T174" s="55">
        <f t="shared" si="27"/>
        <v>9519.8281105611914</v>
      </c>
      <c r="U174" s="105">
        <f t="shared" si="28"/>
        <v>0.85871070431191332</v>
      </c>
      <c r="V174" s="106">
        <f t="shared" si="24"/>
        <v>3.97862910686045</v>
      </c>
      <c r="W174" s="107">
        <f t="shared" si="25"/>
        <v>2.8693284253062084</v>
      </c>
      <c r="X174" s="106">
        <f t="shared" si="26"/>
        <v>0.11895972503045575</v>
      </c>
      <c r="Y174" s="9"/>
      <c r="Z174" s="9"/>
      <c r="AA174" s="9"/>
      <c r="AB174" s="9"/>
      <c r="AC174" s="9"/>
    </row>
    <row r="175" spans="2:29" ht="15">
      <c r="B175" s="15"/>
      <c r="C175" s="15"/>
      <c r="D175" s="15"/>
      <c r="E175" s="15"/>
      <c r="F175" s="15"/>
      <c r="G175" s="15"/>
      <c r="L175" s="9"/>
      <c r="M175" s="102">
        <v>2947000</v>
      </c>
      <c r="N175" s="103">
        <v>517200</v>
      </c>
      <c r="O175" s="104">
        <v>17.5487</v>
      </c>
      <c r="P175" s="103">
        <v>172.04</v>
      </c>
      <c r="Q175" s="104">
        <v>58.28</v>
      </c>
      <c r="R175" s="56">
        <f t="shared" si="23"/>
        <v>2.5067996355845859</v>
      </c>
      <c r="S175" s="56">
        <f t="shared" si="22"/>
        <v>2.5067996355845859</v>
      </c>
      <c r="T175" s="55">
        <f t="shared" si="27"/>
        <v>9609.8207733721501</v>
      </c>
      <c r="U175" s="105">
        <f t="shared" si="28"/>
        <v>0.85976906601938052</v>
      </c>
      <c r="V175" s="106">
        <f t="shared" si="24"/>
        <v>3.9827152879951502</v>
      </c>
      <c r="W175" s="107">
        <f t="shared" si="25"/>
        <v>2.8409633318548906</v>
      </c>
      <c r="X175" s="106">
        <f t="shared" si="26"/>
        <v>0.11166537590503248</v>
      </c>
      <c r="Y175" s="9"/>
      <c r="Z175" s="9"/>
      <c r="AA175" s="9"/>
      <c r="AB175" s="9"/>
      <c r="AC175" s="9"/>
    </row>
    <row r="176" spans="2:29" ht="15">
      <c r="B176" s="15"/>
      <c r="C176" s="15"/>
      <c r="D176" s="15"/>
      <c r="E176" s="15"/>
      <c r="F176" s="15"/>
      <c r="G176" s="15"/>
      <c r="L176" s="9"/>
      <c r="M176" s="102">
        <v>2804000</v>
      </c>
      <c r="N176" s="103">
        <v>480100</v>
      </c>
      <c r="O176" s="104">
        <v>17.120999999999999</v>
      </c>
      <c r="P176" s="103">
        <v>173.04</v>
      </c>
      <c r="Q176" s="104">
        <v>58.83</v>
      </c>
      <c r="R176" s="56">
        <f t="shared" si="23"/>
        <v>2.3992016088973234</v>
      </c>
      <c r="S176" s="56">
        <f t="shared" si="22"/>
        <v>2.3992016088973234</v>
      </c>
      <c r="T176" s="55">
        <f t="shared" si="27"/>
        <v>9965.5913918726546</v>
      </c>
      <c r="U176" s="105">
        <f t="shared" si="28"/>
        <v>0.86617544204589147</v>
      </c>
      <c r="V176" s="106">
        <f t="shared" si="24"/>
        <v>3.9985030763035372</v>
      </c>
      <c r="W176" s="107">
        <f t="shared" si="25"/>
        <v>2.7302655859318907</v>
      </c>
      <c r="X176" s="106">
        <f t="shared" si="26"/>
        <v>0.10960335688994455</v>
      </c>
      <c r="Y176" s="9"/>
      <c r="Z176" s="9"/>
      <c r="AA176" s="9"/>
      <c r="AB176" s="9"/>
      <c r="AC176" s="9"/>
    </row>
    <row r="177" spans="2:29" ht="15">
      <c r="B177" s="15"/>
      <c r="C177" s="15"/>
      <c r="D177" s="15"/>
      <c r="E177" s="15"/>
      <c r="F177" s="15"/>
      <c r="G177" s="15"/>
      <c r="L177" s="9"/>
      <c r="M177" s="102">
        <v>2738000</v>
      </c>
      <c r="N177" s="103">
        <v>467700</v>
      </c>
      <c r="O177" s="104">
        <v>17.083500000000001</v>
      </c>
      <c r="P177" s="103">
        <v>174.04</v>
      </c>
      <c r="Q177" s="104">
        <v>58.96</v>
      </c>
      <c r="R177" s="56">
        <f t="shared" si="23"/>
        <v>2.3459390101242663</v>
      </c>
      <c r="S177" s="56">
        <f t="shared" si="22"/>
        <v>2.3459390101242663</v>
      </c>
      <c r="T177" s="55">
        <f t="shared" si="27"/>
        <v>10170.309365856381</v>
      </c>
      <c r="U177" s="105">
        <f t="shared" si="28"/>
        <v>0.86931206248213977</v>
      </c>
      <c r="V177" s="106">
        <f t="shared" si="24"/>
        <v>4.0073341637232209</v>
      </c>
      <c r="W177" s="107">
        <f t="shared" si="25"/>
        <v>2.6675734761710928</v>
      </c>
      <c r="X177" s="106">
        <f t="shared" si="26"/>
        <v>0.10344872974922716</v>
      </c>
      <c r="Y177" s="9"/>
      <c r="Z177" s="9"/>
      <c r="AA177" s="9"/>
      <c r="AB177" s="9"/>
      <c r="AC177" s="9"/>
    </row>
    <row r="178" spans="2:29" ht="15">
      <c r="B178" s="15"/>
      <c r="C178" s="15"/>
      <c r="D178" s="15"/>
      <c r="E178" s="15"/>
      <c r="F178" s="15"/>
      <c r="G178" s="15"/>
      <c r="L178" s="9"/>
      <c r="M178" s="102">
        <v>2691000</v>
      </c>
      <c r="N178" s="103">
        <v>459100</v>
      </c>
      <c r="O178" s="104">
        <v>17.0581</v>
      </c>
      <c r="P178" s="103">
        <v>175.04</v>
      </c>
      <c r="Q178" s="104">
        <v>59.07</v>
      </c>
      <c r="R178" s="56">
        <f t="shared" si="23"/>
        <v>2.3083287629804343</v>
      </c>
      <c r="S178" s="56">
        <f t="shared" si="22"/>
        <v>2.3083287629804343</v>
      </c>
      <c r="T178" s="55">
        <f t="shared" si="27"/>
        <v>10325.946531628892</v>
      </c>
      <c r="U178" s="105">
        <f t="shared" si="28"/>
        <v>0.87151335281327968</v>
      </c>
      <c r="V178" s="106">
        <f t="shared" si="24"/>
        <v>4.0139298719141241</v>
      </c>
      <c r="W178" s="107">
        <f t="shared" si="25"/>
        <v>2.6203852691727434</v>
      </c>
      <c r="X178" s="106">
        <f t="shared" si="26"/>
        <v>9.7379263056950632E-2</v>
      </c>
      <c r="Y178" s="9"/>
      <c r="Z178" s="9"/>
      <c r="AA178" s="9"/>
      <c r="AB178" s="9"/>
      <c r="AC178" s="9"/>
    </row>
    <row r="179" spans="2:29" ht="15">
      <c r="B179" s="15"/>
      <c r="C179" s="15"/>
      <c r="D179" s="15"/>
      <c r="E179" s="15"/>
      <c r="F179" s="15"/>
      <c r="G179" s="15"/>
      <c r="L179" s="9"/>
      <c r="M179" s="102">
        <v>2651000</v>
      </c>
      <c r="N179" s="103">
        <v>452100</v>
      </c>
      <c r="O179" s="104">
        <v>17.050799999999999</v>
      </c>
      <c r="P179" s="103">
        <v>176.04</v>
      </c>
      <c r="Q179" s="104">
        <v>59.14</v>
      </c>
      <c r="R179" s="56">
        <f t="shared" si="23"/>
        <v>2.2756799456611869</v>
      </c>
      <c r="S179" s="56">
        <f t="shared" si="22"/>
        <v>2.2756799456611869</v>
      </c>
      <c r="T179" s="55">
        <f t="shared" si="27"/>
        <v>10465.20916332782</v>
      </c>
      <c r="U179" s="105">
        <f t="shared" si="28"/>
        <v>0.87341525035267376</v>
      </c>
      <c r="V179" s="106">
        <f t="shared" si="24"/>
        <v>4.0197479128057427</v>
      </c>
      <c r="W179" s="107">
        <f t="shared" si="25"/>
        <v>2.5784997763640556</v>
      </c>
      <c r="X179" s="106">
        <f t="shared" si="26"/>
        <v>9.169984986691404E-2</v>
      </c>
      <c r="Y179" s="9"/>
      <c r="Z179" s="9"/>
      <c r="AA179" s="9"/>
      <c r="AB179" s="9"/>
      <c r="AC179" s="9"/>
    </row>
    <row r="180" spans="2:29" ht="15">
      <c r="B180" s="15"/>
      <c r="C180" s="15"/>
      <c r="D180" s="15"/>
      <c r="E180" s="15"/>
      <c r="F180" s="15"/>
      <c r="G180" s="15"/>
      <c r="L180" s="9"/>
      <c r="M180" s="102">
        <v>2616000</v>
      </c>
      <c r="N180" s="103">
        <v>445800</v>
      </c>
      <c r="O180" s="104">
        <v>17.040700000000001</v>
      </c>
      <c r="P180" s="103">
        <v>177.04</v>
      </c>
      <c r="Q180" s="104">
        <v>59.22</v>
      </c>
      <c r="R180" s="56">
        <f t="shared" si="23"/>
        <v>2.2475065286134965</v>
      </c>
      <c r="S180" s="56">
        <f t="shared" si="22"/>
        <v>2.2475065286134965</v>
      </c>
      <c r="T180" s="55">
        <f t="shared" si="27"/>
        <v>10589.209234077491</v>
      </c>
      <c r="U180" s="105">
        <f t="shared" si="28"/>
        <v>0.87504977346974677</v>
      </c>
      <c r="V180" s="106">
        <f t="shared" si="24"/>
        <v>4.0248635296920723</v>
      </c>
      <c r="W180" s="107">
        <f t="shared" si="25"/>
        <v>2.5414678744467807</v>
      </c>
      <c r="X180" s="106">
        <f t="shared" si="26"/>
        <v>8.6413272844115679E-2</v>
      </c>
      <c r="Y180" s="9"/>
      <c r="Z180" s="9"/>
      <c r="AA180" s="9"/>
      <c r="AB180" s="9"/>
      <c r="AC180" s="9"/>
    </row>
    <row r="181" spans="2:29" ht="15">
      <c r="B181" s="15"/>
      <c r="C181" s="15"/>
      <c r="D181" s="15"/>
      <c r="E181" s="15"/>
      <c r="F181" s="15"/>
      <c r="G181" s="15"/>
      <c r="L181" s="9"/>
      <c r="M181" s="102">
        <v>2585000</v>
      </c>
      <c r="N181" s="103">
        <v>440300</v>
      </c>
      <c r="O181" s="104">
        <v>17.034099999999999</v>
      </c>
      <c r="P181" s="103">
        <v>178.04</v>
      </c>
      <c r="Q181" s="104">
        <v>59.28</v>
      </c>
      <c r="R181" s="56">
        <f t="shared" si="23"/>
        <v>2.2222573058137143</v>
      </c>
      <c r="S181" s="56">
        <f t="shared" si="22"/>
        <v>2.2222573058137143</v>
      </c>
      <c r="T181" s="55">
        <f t="shared" si="27"/>
        <v>10702.968435513376</v>
      </c>
      <c r="U181" s="105">
        <f t="shared" si="28"/>
        <v>0.87650943619113209</v>
      </c>
      <c r="V181" s="106">
        <f t="shared" si="24"/>
        <v>4.0295042446359037</v>
      </c>
      <c r="W181" s="107">
        <f t="shared" si="25"/>
        <v>2.5077083276821561</v>
      </c>
      <c r="X181" s="106">
        <f t="shared" si="26"/>
        <v>8.1482285885737665E-2</v>
      </c>
      <c r="Y181" s="9"/>
      <c r="Z181" s="9"/>
      <c r="AA181" s="9"/>
      <c r="AB181" s="9"/>
      <c r="AC181" s="9"/>
    </row>
    <row r="182" spans="2:29" ht="15">
      <c r="B182" s="15"/>
      <c r="C182" s="15"/>
      <c r="D182" s="15"/>
      <c r="E182" s="15"/>
      <c r="F182" s="15"/>
      <c r="G182" s="15"/>
      <c r="L182" s="9"/>
      <c r="M182" s="102">
        <v>2556000</v>
      </c>
      <c r="N182" s="103">
        <v>435400</v>
      </c>
      <c r="O182" s="104">
        <v>17.029599999999999</v>
      </c>
      <c r="P182" s="103">
        <v>179.04</v>
      </c>
      <c r="Q182" s="104">
        <v>59.35</v>
      </c>
      <c r="R182" s="56">
        <f t="shared" si="23"/>
        <v>2.1989203508985957</v>
      </c>
      <c r="S182" s="56">
        <f t="shared" si="22"/>
        <v>2.1989203508985957</v>
      </c>
      <c r="T182" s="55">
        <f t="shared" si="27"/>
        <v>10809.896448748234</v>
      </c>
      <c r="U182" s="105">
        <f t="shared" si="28"/>
        <v>0.87785420152825167</v>
      </c>
      <c r="V182" s="106">
        <f t="shared" si="24"/>
        <v>4.0338215337356758</v>
      </c>
      <c r="W182" s="107">
        <f t="shared" si="25"/>
        <v>2.4761595900563753</v>
      </c>
      <c r="X182" s="106">
        <f t="shared" si="26"/>
        <v>7.686159572878451E-2</v>
      </c>
      <c r="Y182" s="9"/>
      <c r="Z182" s="9"/>
      <c r="AA182" s="9"/>
      <c r="AB182" s="9"/>
      <c r="AC182" s="9"/>
    </row>
    <row r="183" spans="2:29" ht="15">
      <c r="B183" s="15"/>
      <c r="C183" s="15"/>
      <c r="D183" s="15"/>
      <c r="E183" s="15"/>
      <c r="F183" s="15"/>
      <c r="G183" s="15"/>
      <c r="L183" s="9"/>
      <c r="M183" s="102">
        <v>2529000</v>
      </c>
      <c r="N183" s="103">
        <v>430900</v>
      </c>
      <c r="O183" s="104">
        <v>17.038699999999999</v>
      </c>
      <c r="P183" s="103">
        <v>180.04</v>
      </c>
      <c r="Q183" s="104">
        <v>59.41</v>
      </c>
      <c r="R183" s="56">
        <f t="shared" si="23"/>
        <v>2.1770412408454995</v>
      </c>
      <c r="S183" s="56">
        <f t="shared" si="22"/>
        <v>2.1770412408454995</v>
      </c>
      <c r="T183" s="55">
        <f t="shared" si="27"/>
        <v>10911.655359987421</v>
      </c>
      <c r="U183" s="105">
        <f t="shared" si="28"/>
        <v>0.87911118948588085</v>
      </c>
      <c r="V183" s="106">
        <f t="shared" si="24"/>
        <v>4.0378906405217698</v>
      </c>
      <c r="W183" s="107">
        <f t="shared" si="25"/>
        <v>2.4462986083387381</v>
      </c>
      <c r="X183" s="106">
        <f t="shared" si="26"/>
        <v>7.2499529949388936E-2</v>
      </c>
      <c r="Y183" s="9"/>
      <c r="Z183" s="9"/>
      <c r="AA183" s="9"/>
      <c r="AB183" s="9"/>
      <c r="AC183" s="9"/>
    </row>
    <row r="184" spans="2:29" ht="15">
      <c r="B184" s="15"/>
      <c r="C184" s="15"/>
      <c r="D184" s="15"/>
      <c r="E184" s="15"/>
      <c r="F184" s="15"/>
      <c r="G184" s="15"/>
      <c r="L184" s="9"/>
      <c r="M184" s="99">
        <v>2657000</v>
      </c>
      <c r="N184" s="100">
        <v>503700</v>
      </c>
      <c r="O184" s="101">
        <v>18.576419999999999</v>
      </c>
      <c r="P184" s="100">
        <v>181.04</v>
      </c>
      <c r="Q184" s="101">
        <v>58.34</v>
      </c>
      <c r="R184" s="56">
        <f t="shared" si="23"/>
        <v>2.2615792830100458</v>
      </c>
      <c r="S184" s="56">
        <f t="shared" si="22"/>
        <v>2.2615792830100458</v>
      </c>
      <c r="T184" s="55">
        <f t="shared" si="27"/>
        <v>10576.91947026617</v>
      </c>
      <c r="U184" s="105">
        <f t="shared" si="28"/>
        <v>0.87423409044594202</v>
      </c>
      <c r="V184" s="106">
        <f t="shared" si="24"/>
        <v>4.0243591977680335</v>
      </c>
      <c r="W184" s="107">
        <f t="shared" si="25"/>
        <v>2.5451272123773254</v>
      </c>
      <c r="X184" s="106">
        <f t="shared" si="26"/>
        <v>8.0399428248471766E-2</v>
      </c>
      <c r="Y184" s="9"/>
      <c r="Z184" s="9"/>
      <c r="AA184" s="9"/>
      <c r="AB184" s="9"/>
      <c r="AC184" s="9"/>
    </row>
    <row r="185" spans="2:29" ht="15">
      <c r="B185" s="15"/>
      <c r="C185" s="15"/>
      <c r="D185" s="15"/>
      <c r="E185" s="15"/>
      <c r="F185" s="15"/>
      <c r="G185" s="15"/>
      <c r="L185" s="9"/>
      <c r="M185" s="102">
        <v>2621000</v>
      </c>
      <c r="N185" s="103">
        <v>484500</v>
      </c>
      <c r="O185" s="104">
        <v>18.490100000000002</v>
      </c>
      <c r="P185" s="103">
        <v>182.04</v>
      </c>
      <c r="Q185" s="104">
        <v>58.56</v>
      </c>
      <c r="R185" s="56">
        <f t="shared" si="23"/>
        <v>2.236202749469379</v>
      </c>
      <c r="S185" s="56">
        <f t="shared" si="22"/>
        <v>2.236202749469379</v>
      </c>
      <c r="T185" s="55">
        <f t="shared" si="27"/>
        <v>10706.73796898482</v>
      </c>
      <c r="U185" s="105">
        <f t="shared" si="28"/>
        <v>0.87570385384685323</v>
      </c>
      <c r="V185" s="106">
        <f t="shared" si="24"/>
        <v>4.0296571741130283</v>
      </c>
      <c r="W185" s="107">
        <f t="shared" si="25"/>
        <v>2.5065931323699289</v>
      </c>
      <c r="X185" s="106">
        <f t="shared" si="26"/>
        <v>7.311095916510596E-2</v>
      </c>
      <c r="Y185" s="9"/>
      <c r="Z185" s="9"/>
      <c r="AA185" s="9"/>
      <c r="AB185" s="9"/>
      <c r="AC185" s="9"/>
    </row>
    <row r="186" spans="2:29" ht="15">
      <c r="B186" s="15"/>
      <c r="C186" s="15"/>
      <c r="D186" s="15"/>
      <c r="E186" s="15"/>
      <c r="F186" s="15"/>
      <c r="G186" s="15"/>
      <c r="L186" s="9"/>
      <c r="M186" s="102">
        <v>2485000</v>
      </c>
      <c r="N186" s="103">
        <v>450700</v>
      </c>
      <c r="O186" s="104">
        <v>18.139500000000002</v>
      </c>
      <c r="P186" s="103">
        <v>183.04</v>
      </c>
      <c r="Q186" s="104">
        <v>59.04</v>
      </c>
      <c r="R186" s="56">
        <f t="shared" si="23"/>
        <v>2.130953740641226</v>
      </c>
      <c r="S186" s="56">
        <f t="shared" si="22"/>
        <v>2.130953740641226</v>
      </c>
      <c r="T186" s="55">
        <f t="shared" si="27"/>
        <v>11089.46268542446</v>
      </c>
      <c r="U186" s="105">
        <f t="shared" si="28"/>
        <v>0.8817471422975045</v>
      </c>
      <c r="V186" s="106">
        <f t="shared" si="24"/>
        <v>4.0449105039121536</v>
      </c>
      <c r="W186" s="107">
        <f t="shared" si="25"/>
        <v>2.3944950598106685</v>
      </c>
      <c r="X186" s="106">
        <f t="shared" si="26"/>
        <v>6.9454026909569935E-2</v>
      </c>
      <c r="Y186" s="9"/>
      <c r="Z186" s="9"/>
      <c r="AA186" s="9"/>
      <c r="AB186" s="9"/>
      <c r="AC186" s="9"/>
    </row>
    <row r="187" spans="2:29" ht="15">
      <c r="B187" s="15"/>
      <c r="C187" s="15"/>
      <c r="D187" s="15"/>
      <c r="E187" s="15"/>
      <c r="F187" s="15"/>
      <c r="G187" s="15"/>
      <c r="L187" s="9"/>
      <c r="M187" s="102">
        <v>2423000</v>
      </c>
      <c r="N187" s="103">
        <v>437900</v>
      </c>
      <c r="O187" s="104">
        <v>18.068899999999999</v>
      </c>
      <c r="P187" s="103">
        <v>184.04</v>
      </c>
      <c r="Q187" s="104">
        <v>59.18</v>
      </c>
      <c r="R187" s="56">
        <f t="shared" si="23"/>
        <v>2.0808266245032403</v>
      </c>
      <c r="S187" s="56">
        <f t="shared" si="22"/>
        <v>2.0808266245032403</v>
      </c>
      <c r="T187" s="55">
        <f t="shared" si="27"/>
        <v>11302.58106499998</v>
      </c>
      <c r="U187" s="105">
        <f t="shared" si="28"/>
        <v>0.88459609104175652</v>
      </c>
      <c r="V187" s="106">
        <f t="shared" si="24"/>
        <v>4.0531776305885181</v>
      </c>
      <c r="W187" s="107">
        <f t="shared" si="25"/>
        <v>2.3330157208695645</v>
      </c>
      <c r="X187" s="106">
        <f t="shared" si="26"/>
        <v>6.3599340326063181E-2</v>
      </c>
      <c r="Y187" s="9"/>
      <c r="Z187" s="9"/>
      <c r="AA187" s="9"/>
      <c r="AB187" s="9"/>
      <c r="AC187" s="9"/>
    </row>
    <row r="188" spans="2:29" ht="15">
      <c r="B188" s="15"/>
      <c r="C188" s="15"/>
      <c r="D188" s="15"/>
      <c r="E188" s="15"/>
      <c r="F188" s="15"/>
      <c r="G188" s="15"/>
      <c r="L188" s="9"/>
      <c r="M188" s="102">
        <v>2378000</v>
      </c>
      <c r="N188" s="103">
        <v>429400</v>
      </c>
      <c r="O188" s="104">
        <v>18.0594</v>
      </c>
      <c r="P188" s="103">
        <v>185.04</v>
      </c>
      <c r="Q188" s="104">
        <v>59.28</v>
      </c>
      <c r="R188" s="56">
        <f t="shared" si="23"/>
        <v>2.0443047865473938</v>
      </c>
      <c r="S188" s="56">
        <f t="shared" si="22"/>
        <v>2.0443047865473938</v>
      </c>
      <c r="T188" s="55">
        <f t="shared" si="27"/>
        <v>11468.865069004471</v>
      </c>
      <c r="U188" s="105">
        <f t="shared" si="28"/>
        <v>0.8866600850857963</v>
      </c>
      <c r="V188" s="106">
        <f t="shared" si="24"/>
        <v>4.0595204433018166</v>
      </c>
      <c r="W188" s="107">
        <f t="shared" si="25"/>
        <v>2.285498471861545</v>
      </c>
      <c r="X188" s="106">
        <f t="shared" si="26"/>
        <v>5.8174393835421792E-2</v>
      </c>
      <c r="Y188" s="9"/>
      <c r="Z188" s="9"/>
      <c r="AA188" s="9"/>
      <c r="AB188" s="9"/>
      <c r="AC188" s="9"/>
    </row>
    <row r="189" spans="2:29" ht="15">
      <c r="B189" s="15"/>
      <c r="C189" s="15"/>
      <c r="D189" s="15"/>
      <c r="E189" s="15"/>
      <c r="F189" s="15"/>
      <c r="G189" s="15"/>
      <c r="L189" s="9"/>
      <c r="M189" s="102">
        <v>2339000</v>
      </c>
      <c r="N189" s="103">
        <v>422300</v>
      </c>
      <c r="O189" s="104">
        <v>18.058900000000001</v>
      </c>
      <c r="P189" s="103">
        <v>186.04</v>
      </c>
      <c r="Q189" s="104">
        <v>59.35</v>
      </c>
      <c r="R189" s="56">
        <f t="shared" si="23"/>
        <v>2.0122357984162029</v>
      </c>
      <c r="S189" s="56">
        <f t="shared" si="22"/>
        <v>2.0122357984162029</v>
      </c>
      <c r="T189" s="55">
        <f t="shared" si="27"/>
        <v>11619.084594371581</v>
      </c>
      <c r="U189" s="105">
        <f t="shared" si="28"/>
        <v>0.88846437792022981</v>
      </c>
      <c r="V189" s="106">
        <f t="shared" si="24"/>
        <v>4.0651719136590145</v>
      </c>
      <c r="W189" s="107">
        <f t="shared" si="25"/>
        <v>2.2429039294399002</v>
      </c>
      <c r="X189" s="106">
        <f t="shared" si="26"/>
        <v>5.3207786669965597E-2</v>
      </c>
      <c r="Y189" s="9"/>
      <c r="Z189" s="9"/>
      <c r="AA189" s="9"/>
      <c r="AB189" s="9"/>
      <c r="AC189" s="9"/>
    </row>
    <row r="190" spans="2:29" ht="15">
      <c r="B190" s="15"/>
      <c r="C190" s="15"/>
      <c r="D190" s="15"/>
      <c r="E190" s="15"/>
      <c r="F190" s="15"/>
      <c r="G190" s="15"/>
      <c r="L190" s="9"/>
      <c r="M190" s="102">
        <v>2307000</v>
      </c>
      <c r="N190" s="103">
        <v>416400</v>
      </c>
      <c r="O190" s="104">
        <v>18.046199999999999</v>
      </c>
      <c r="P190" s="103">
        <v>187.04</v>
      </c>
      <c r="Q190" s="104">
        <v>59.41</v>
      </c>
      <c r="R190" s="56">
        <f t="shared" si="23"/>
        <v>1.9859367902849216</v>
      </c>
      <c r="S190" s="56">
        <f t="shared" si="22"/>
        <v>1.9859367902849216</v>
      </c>
      <c r="T190" s="55">
        <f t="shared" si="27"/>
        <v>11747.602199325558</v>
      </c>
      <c r="U190" s="105">
        <f t="shared" si="28"/>
        <v>0.8899384613101845</v>
      </c>
      <c r="V190" s="106">
        <f t="shared" si="24"/>
        <v>4.0699492318954649</v>
      </c>
      <c r="W190" s="107">
        <f t="shared" si="25"/>
        <v>2.2067081965327668</v>
      </c>
      <c r="X190" s="106">
        <f t="shared" si="26"/>
        <v>4.87400138166511E-2</v>
      </c>
      <c r="Y190" s="9"/>
      <c r="Z190" s="9"/>
      <c r="AA190" s="9"/>
      <c r="AB190" s="9"/>
      <c r="AC190" s="9"/>
    </row>
    <row r="191" spans="2:29" ht="15">
      <c r="B191" s="15"/>
      <c r="C191" s="15"/>
      <c r="D191" s="15"/>
      <c r="E191" s="15"/>
      <c r="F191" s="15"/>
      <c r="G191" s="15"/>
      <c r="L191" s="9"/>
      <c r="M191" s="102">
        <v>2278000</v>
      </c>
      <c r="N191" s="103">
        <v>410700</v>
      </c>
      <c r="O191" s="104">
        <v>18.031500000000001</v>
      </c>
      <c r="P191" s="103">
        <v>188.04</v>
      </c>
      <c r="Q191" s="104">
        <v>59.46</v>
      </c>
      <c r="R191" s="56">
        <f t="shared" si="23"/>
        <v>1.9619835886334407</v>
      </c>
      <c r="S191" s="56">
        <f t="shared" si="22"/>
        <v>1.9619835886334407</v>
      </c>
      <c r="T191" s="55">
        <f t="shared" si="27"/>
        <v>11866.9232258702</v>
      </c>
      <c r="U191" s="105">
        <f t="shared" si="28"/>
        <v>0.89127672014570403</v>
      </c>
      <c r="V191" s="106">
        <f t="shared" si="24"/>
        <v>4.0743381326668571</v>
      </c>
      <c r="W191" s="107">
        <f t="shared" si="25"/>
        <v>2.1733014923898146</v>
      </c>
      <c r="X191" s="106">
        <f t="shared" si="26"/>
        <v>4.4655256447988116E-2</v>
      </c>
      <c r="Y191" s="9"/>
      <c r="Z191" s="9"/>
      <c r="AA191" s="9"/>
      <c r="AB191" s="9"/>
      <c r="AC191" s="9"/>
    </row>
    <row r="192" spans="2:29" ht="15">
      <c r="B192" s="15"/>
      <c r="C192" s="15"/>
      <c r="D192" s="15"/>
      <c r="E192" s="15"/>
      <c r="F192" s="15"/>
      <c r="G192" s="15"/>
      <c r="L192" s="9"/>
      <c r="M192" s="102">
        <v>2250000</v>
      </c>
      <c r="N192" s="103">
        <v>406200</v>
      </c>
      <c r="O192" s="104">
        <v>18.0532</v>
      </c>
      <c r="P192" s="103">
        <v>189.04</v>
      </c>
      <c r="Q192" s="104">
        <v>59.51</v>
      </c>
      <c r="R192" s="56">
        <f t="shared" si="23"/>
        <v>1.938864891313917</v>
      </c>
      <c r="S192" s="56">
        <f t="shared" si="22"/>
        <v>1.938864891313917</v>
      </c>
      <c r="T192" s="55">
        <f t="shared" si="27"/>
        <v>11983.203009771811</v>
      </c>
      <c r="U192" s="105">
        <f t="shared" si="28"/>
        <v>0.89256445640055349</v>
      </c>
      <c r="V192" s="106">
        <f t="shared" si="24"/>
        <v>4.0785729168466878</v>
      </c>
      <c r="W192" s="107">
        <f t="shared" si="25"/>
        <v>2.1409275789390163</v>
      </c>
      <c r="X192" s="106">
        <f t="shared" si="26"/>
        <v>4.0829329730278446E-2</v>
      </c>
      <c r="Y192" s="9"/>
      <c r="Z192" s="9"/>
      <c r="AA192" s="9"/>
      <c r="AB192" s="9"/>
      <c r="AC192" s="9"/>
    </row>
    <row r="193" spans="2:29" ht="15">
      <c r="B193" s="15"/>
      <c r="C193" s="15"/>
      <c r="D193" s="15"/>
      <c r="E193" s="15"/>
      <c r="F193" s="15"/>
      <c r="G193" s="15"/>
      <c r="L193" s="9"/>
      <c r="M193" s="102">
        <v>2224000</v>
      </c>
      <c r="N193" s="103">
        <v>401200</v>
      </c>
      <c r="O193" s="104">
        <v>18.043099999999999</v>
      </c>
      <c r="P193" s="103">
        <v>190.04</v>
      </c>
      <c r="Q193" s="104">
        <v>59.56</v>
      </c>
      <c r="R193" s="56">
        <f t="shared" si="23"/>
        <v>1.9174442421752729</v>
      </c>
      <c r="S193" s="56">
        <f t="shared" si="22"/>
        <v>1.9174442421752729</v>
      </c>
      <c r="T193" s="55">
        <f t="shared" si="27"/>
        <v>12092.660865652402</v>
      </c>
      <c r="U193" s="105">
        <f t="shared" si="28"/>
        <v>0.89375421121090981</v>
      </c>
      <c r="V193" s="106">
        <f t="shared" si="24"/>
        <v>4.082521873410129</v>
      </c>
      <c r="W193" s="107">
        <f t="shared" si="25"/>
        <v>2.1106140785608503</v>
      </c>
      <c r="X193" s="106">
        <f t="shared" si="26"/>
        <v>3.7314585689230739E-2</v>
      </c>
      <c r="Y193" s="9"/>
      <c r="Z193" s="9"/>
      <c r="AA193" s="9"/>
      <c r="AB193" s="9"/>
      <c r="AC193" s="9"/>
    </row>
    <row r="194" spans="2:29" ht="15">
      <c r="B194" s="15"/>
      <c r="C194" s="15"/>
      <c r="D194" s="15"/>
      <c r="E194" s="15"/>
      <c r="F194" s="15"/>
      <c r="G194" s="15"/>
      <c r="L194" s="9"/>
      <c r="M194" s="99">
        <v>2359000</v>
      </c>
      <c r="N194" s="100">
        <v>471400</v>
      </c>
      <c r="O194" s="101">
        <v>19.721109999999999</v>
      </c>
      <c r="P194" s="100">
        <v>191.05</v>
      </c>
      <c r="Q194" s="101">
        <v>59.02</v>
      </c>
      <c r="R194" s="56">
        <f t="shared" si="23"/>
        <v>2.0224816453751813</v>
      </c>
      <c r="S194" s="56">
        <f t="shared" si="22"/>
        <v>2.0224816453751813</v>
      </c>
      <c r="T194" s="55">
        <f t="shared" si="27"/>
        <v>11656.280272298201</v>
      </c>
      <c r="U194" s="105">
        <f t="shared" si="28"/>
        <v>0.88788873179031191</v>
      </c>
      <c r="V194" s="106">
        <f t="shared" si="24"/>
        <v>4.0665599813879769</v>
      </c>
      <c r="W194" s="107">
        <f t="shared" si="25"/>
        <v>2.23240506766812</v>
      </c>
      <c r="X194" s="106">
        <f t="shared" si="26"/>
        <v>4.4067843227179472E-2</v>
      </c>
      <c r="Y194" s="9"/>
      <c r="Z194" s="9"/>
      <c r="AA194" s="9"/>
      <c r="AB194" s="9"/>
      <c r="AC194" s="9"/>
    </row>
    <row r="195" spans="2:29" ht="15">
      <c r="B195" s="15"/>
      <c r="C195" s="15"/>
      <c r="D195" s="15"/>
      <c r="E195" s="15"/>
      <c r="F195" s="15"/>
      <c r="G195" s="15"/>
      <c r="L195" s="9"/>
      <c r="M195" s="102">
        <v>2297000</v>
      </c>
      <c r="N195" s="103">
        <v>448900</v>
      </c>
      <c r="O195" s="104">
        <v>19.5441</v>
      </c>
      <c r="P195" s="103">
        <v>192.05</v>
      </c>
      <c r="Q195" s="104">
        <v>59.31</v>
      </c>
      <c r="R195" s="56">
        <f t="shared" si="23"/>
        <v>1.9752853155176104</v>
      </c>
      <c r="S195" s="56">
        <f t="shared" si="22"/>
        <v>1.9752853155176104</v>
      </c>
      <c r="T195" s="55">
        <f t="shared" si="27"/>
        <v>11886.121946341715</v>
      </c>
      <c r="U195" s="105">
        <f t="shared" si="28"/>
        <v>0.89053406551724978</v>
      </c>
      <c r="V195" s="106">
        <f t="shared" si="24"/>
        <v>4.0750401816138968</v>
      </c>
      <c r="W195" s="107">
        <f t="shared" si="25"/>
        <v>2.1679440396135625</v>
      </c>
      <c r="X195" s="106">
        <f t="shared" si="26"/>
        <v>3.7117383970280186E-2</v>
      </c>
      <c r="Y195" s="9"/>
      <c r="Z195" s="9"/>
      <c r="AA195" s="9"/>
      <c r="AB195" s="9"/>
      <c r="AC195" s="9"/>
    </row>
    <row r="196" spans="2:29" ht="15">
      <c r="B196" s="15"/>
      <c r="C196" s="15"/>
      <c r="D196" s="15"/>
      <c r="E196" s="15"/>
      <c r="F196" s="15"/>
      <c r="G196" s="15"/>
      <c r="L196" s="9"/>
      <c r="M196" s="102">
        <v>2180000</v>
      </c>
      <c r="N196" s="103">
        <v>417000</v>
      </c>
      <c r="O196" s="104">
        <v>19.1264</v>
      </c>
      <c r="P196" s="103">
        <v>193.05</v>
      </c>
      <c r="Q196" s="104">
        <v>59.79</v>
      </c>
      <c r="R196" s="56">
        <f t="shared" si="23"/>
        <v>1.8839276496401458</v>
      </c>
      <c r="S196" s="56">
        <f t="shared" ref="S196:S259" si="29">R196</f>
        <v>1.8839276496401458</v>
      </c>
      <c r="T196" s="55">
        <f t="shared" si="27"/>
        <v>12258.35358313506</v>
      </c>
      <c r="U196" s="105">
        <f t="shared" si="28"/>
        <v>0.89560928885102853</v>
      </c>
      <c r="V196" s="106">
        <f t="shared" si="24"/>
        <v>4.0884321440996105</v>
      </c>
      <c r="W196" s="107">
        <f t="shared" si="25"/>
        <v>2.0650190221626366</v>
      </c>
      <c r="X196" s="106">
        <f t="shared" si="26"/>
        <v>3.2794085202079513E-2</v>
      </c>
      <c r="Y196" s="9"/>
      <c r="Z196" s="9"/>
      <c r="AA196" s="9"/>
      <c r="AB196" s="9"/>
      <c r="AC196" s="9"/>
    </row>
    <row r="197" spans="2:29" ht="15">
      <c r="B197" s="15"/>
      <c r="C197" s="15"/>
      <c r="D197" s="15"/>
      <c r="E197" s="15"/>
      <c r="F197" s="15"/>
      <c r="G197" s="15"/>
      <c r="L197" s="9"/>
      <c r="M197" s="102">
        <v>2125000</v>
      </c>
      <c r="N197" s="103">
        <v>405400</v>
      </c>
      <c r="O197" s="104">
        <v>19.080500000000001</v>
      </c>
      <c r="P197" s="103">
        <v>194.05</v>
      </c>
      <c r="Q197" s="104">
        <v>59.91</v>
      </c>
      <c r="R197" s="56">
        <f t="shared" ref="R197:R260" si="30">M197*SIN(RADIANS(Q197))/10^6</f>
        <v>1.8386327422474797</v>
      </c>
      <c r="S197" s="56">
        <f t="shared" si="29"/>
        <v>1.8386327422474797</v>
      </c>
      <c r="T197" s="55">
        <f t="shared" si="27"/>
        <v>12472.737784335237</v>
      </c>
      <c r="U197" s="105">
        <f t="shared" si="28"/>
        <v>0.89810374900765466</v>
      </c>
      <c r="V197" s="106">
        <f t="shared" si="24"/>
        <v>4.0959617922215861</v>
      </c>
      <c r="W197" s="107">
        <f t="shared" si="25"/>
        <v>2.0065366617459679</v>
      </c>
      <c r="X197" s="106">
        <f t="shared" si="26"/>
        <v>2.819172618295479E-2</v>
      </c>
      <c r="Y197" s="9"/>
      <c r="Z197" s="9"/>
      <c r="AA197" s="9"/>
      <c r="AB197" s="9"/>
      <c r="AC197" s="9"/>
    </row>
    <row r="198" spans="2:29" ht="15">
      <c r="B198" s="15"/>
      <c r="C198" s="15"/>
      <c r="D198" s="15"/>
      <c r="E198" s="15"/>
      <c r="F198" s="15"/>
      <c r="G198" s="15"/>
      <c r="L198" s="9"/>
      <c r="M198" s="102">
        <v>2084000</v>
      </c>
      <c r="N198" s="103">
        <v>397700</v>
      </c>
      <c r="O198" s="104">
        <v>19.087499999999999</v>
      </c>
      <c r="P198" s="103">
        <v>195.05</v>
      </c>
      <c r="Q198" s="104">
        <v>59.98</v>
      </c>
      <c r="R198" s="56">
        <f t="shared" si="30"/>
        <v>1.8044331049235247</v>
      </c>
      <c r="S198" s="56">
        <f t="shared" si="29"/>
        <v>1.8044331049235247</v>
      </c>
      <c r="T198" s="55">
        <f t="shared" si="27"/>
        <v>12644.975630324285</v>
      </c>
      <c r="U198" s="105">
        <f t="shared" si="28"/>
        <v>0.89997772807898013</v>
      </c>
      <c r="V198" s="106">
        <f t="shared" si="24"/>
        <v>4.1019179966993331</v>
      </c>
      <c r="W198" s="107">
        <f t="shared" si="25"/>
        <v>1.9599599425353809</v>
      </c>
      <c r="X198" s="106">
        <f t="shared" si="26"/>
        <v>2.4188597217544672E-2</v>
      </c>
      <c r="Y198" s="9"/>
      <c r="Z198" s="9"/>
      <c r="AA198" s="9"/>
      <c r="AB198" s="9"/>
      <c r="AC198" s="9"/>
    </row>
    <row r="199" spans="2:29" ht="15">
      <c r="B199" s="15"/>
      <c r="C199" s="15"/>
      <c r="D199" s="15"/>
      <c r="E199" s="15"/>
      <c r="F199" s="15"/>
      <c r="G199" s="15"/>
      <c r="L199" s="9"/>
      <c r="M199" s="102">
        <v>2050000</v>
      </c>
      <c r="N199" s="103">
        <v>390700</v>
      </c>
      <c r="O199" s="104">
        <v>19.0594</v>
      </c>
      <c r="P199" s="103">
        <v>196.05</v>
      </c>
      <c r="Q199" s="104">
        <v>60.05</v>
      </c>
      <c r="R199" s="56">
        <f t="shared" si="30"/>
        <v>1.7762458828822967</v>
      </c>
      <c r="S199" s="56">
        <f t="shared" si="29"/>
        <v>1.7762458828822967</v>
      </c>
      <c r="T199" s="55">
        <f t="shared" si="27"/>
        <v>12792.73081813018</v>
      </c>
      <c r="U199" s="105">
        <f t="shared" si="28"/>
        <v>0.9015161993723928</v>
      </c>
      <c r="V199" s="106">
        <f t="shared" ref="V199:V262" si="31">IF(T199&lt;100,"",LOG(T199))</f>
        <v>4.1069632616524343</v>
      </c>
      <c r="W199" s="107">
        <f t="shared" ref="W199:W262" si="32">IF(T199&lt;0,0,$Z$6-$AA$6*T199^$AB$6)</f>
        <v>1.9202874756085908</v>
      </c>
      <c r="X199" s="106">
        <f t="shared" ref="X199:X262" si="33">IF(S199&lt;=0,"",(W199-S199)^2)</f>
        <v>2.0747980435127589E-2</v>
      </c>
      <c r="Y199" s="9"/>
      <c r="Z199" s="9"/>
      <c r="AA199" s="9"/>
      <c r="AB199" s="9"/>
      <c r="AC199" s="9"/>
    </row>
    <row r="200" spans="2:29" ht="15">
      <c r="B200" s="15"/>
      <c r="C200" s="15"/>
      <c r="D200" s="15"/>
      <c r="E200" s="15"/>
      <c r="F200" s="15"/>
      <c r="G200" s="15"/>
      <c r="L200" s="9"/>
      <c r="M200" s="102">
        <v>2020000</v>
      </c>
      <c r="N200" s="103">
        <v>384700</v>
      </c>
      <c r="O200" s="104">
        <v>19.037400000000002</v>
      </c>
      <c r="P200" s="103">
        <v>197.05</v>
      </c>
      <c r="Q200" s="104">
        <v>60.1</v>
      </c>
      <c r="R200" s="56">
        <f t="shared" si="30"/>
        <v>1.7511314328499175</v>
      </c>
      <c r="S200" s="56">
        <f t="shared" si="29"/>
        <v>1.7511314328499175</v>
      </c>
      <c r="T200" s="55">
        <f t="shared" si="27"/>
        <v>12927.504449697028</v>
      </c>
      <c r="U200" s="105">
        <f t="shared" si="28"/>
        <v>0.90288238123121234</v>
      </c>
      <c r="V200" s="106">
        <f t="shared" si="31"/>
        <v>4.1115146959299738</v>
      </c>
      <c r="W200" s="107">
        <f t="shared" si="32"/>
        <v>1.8843247748774905</v>
      </c>
      <c r="X200" s="106">
        <f t="shared" si="33"/>
        <v>1.7740466360474057E-2</v>
      </c>
      <c r="Y200" s="9"/>
      <c r="Z200" s="9"/>
      <c r="AA200" s="9"/>
      <c r="AB200" s="9"/>
      <c r="AC200" s="9"/>
    </row>
    <row r="201" spans="2:29" ht="15">
      <c r="B201" s="15"/>
      <c r="C201" s="15"/>
      <c r="D201" s="15"/>
      <c r="E201" s="15"/>
      <c r="F201" s="15"/>
      <c r="G201" s="15"/>
      <c r="L201" s="9"/>
      <c r="M201" s="102">
        <v>1994000</v>
      </c>
      <c r="N201" s="103">
        <v>379700</v>
      </c>
      <c r="O201" s="104">
        <v>19.042100000000001</v>
      </c>
      <c r="P201" s="103">
        <v>198.05</v>
      </c>
      <c r="Q201" s="104">
        <v>60.15</v>
      </c>
      <c r="R201" s="56">
        <f t="shared" si="30"/>
        <v>1.7294588742267007</v>
      </c>
      <c r="S201" s="56">
        <f t="shared" si="29"/>
        <v>1.7294588742267007</v>
      </c>
      <c r="T201" s="55">
        <f t="shared" si="27"/>
        <v>13047.668071079936</v>
      </c>
      <c r="U201" s="105">
        <f t="shared" si="28"/>
        <v>0.90405788555716826</v>
      </c>
      <c r="V201" s="106">
        <f t="shared" si="31"/>
        <v>4.1155328998461389</v>
      </c>
      <c r="W201" s="107">
        <f t="shared" si="32"/>
        <v>1.8524380315364279</v>
      </c>
      <c r="X201" s="106">
        <f t="shared" si="33"/>
        <v>1.5123873132610627E-2</v>
      </c>
      <c r="Y201" s="9"/>
      <c r="Z201" s="9"/>
      <c r="AA201" s="9"/>
      <c r="AB201" s="9"/>
      <c r="AC201" s="9"/>
    </row>
    <row r="202" spans="2:29" ht="15">
      <c r="B202" s="15"/>
      <c r="C202" s="15"/>
      <c r="D202" s="15"/>
      <c r="E202" s="15"/>
      <c r="F202" s="15"/>
      <c r="G202" s="15"/>
      <c r="L202" s="9"/>
      <c r="M202" s="102">
        <v>1970000</v>
      </c>
      <c r="N202" s="103">
        <v>375200</v>
      </c>
      <c r="O202" s="104">
        <v>19.0518</v>
      </c>
      <c r="P202" s="103">
        <v>199.05</v>
      </c>
      <c r="Q202" s="104">
        <v>60.19</v>
      </c>
      <c r="R202" s="56">
        <f t="shared" si="30"/>
        <v>1.7093270426117566</v>
      </c>
      <c r="S202" s="56">
        <f t="shared" si="29"/>
        <v>1.7093270426117566</v>
      </c>
      <c r="T202" s="55">
        <f t="shared" si="27"/>
        <v>13161.196093603416</v>
      </c>
      <c r="U202" s="105">
        <f t="shared" si="28"/>
        <v>0.90514697877760431</v>
      </c>
      <c r="V202" s="106">
        <f t="shared" si="31"/>
        <v>4.119295359889402</v>
      </c>
      <c r="W202" s="107">
        <f t="shared" si="32"/>
        <v>1.822463545002825</v>
      </c>
      <c r="X202" s="106">
        <f t="shared" si="33"/>
        <v>1.2799868173284231E-2</v>
      </c>
      <c r="Y202" s="9"/>
      <c r="Z202" s="9"/>
      <c r="AA202" s="9"/>
      <c r="AB202" s="9"/>
      <c r="AC202" s="9"/>
    </row>
    <row r="203" spans="2:29" ht="15">
      <c r="B203" s="15"/>
      <c r="C203" s="15"/>
      <c r="D203" s="15"/>
      <c r="E203" s="15"/>
      <c r="F203" s="15"/>
      <c r="G203" s="15"/>
      <c r="L203" s="9"/>
      <c r="M203" s="102">
        <v>1947000</v>
      </c>
      <c r="N203" s="103">
        <v>370600</v>
      </c>
      <c r="O203" s="104">
        <v>19.029399999999999</v>
      </c>
      <c r="P203" s="103">
        <v>200.05</v>
      </c>
      <c r="Q203" s="104">
        <v>60.23</v>
      </c>
      <c r="R203" s="56">
        <f t="shared" si="30"/>
        <v>1.6900457446100072</v>
      </c>
      <c r="S203" s="56">
        <f t="shared" si="29"/>
        <v>1.6900457446100072</v>
      </c>
      <c r="T203" s="55">
        <f t="shared" si="27"/>
        <v>13270.758633615194</v>
      </c>
      <c r="U203" s="105">
        <f t="shared" si="28"/>
        <v>0.90618750548595095</v>
      </c>
      <c r="V203" s="106">
        <f t="shared" si="31"/>
        <v>4.1228957503682384</v>
      </c>
      <c r="W203" s="107">
        <f t="shared" si="32"/>
        <v>1.793673671420426</v>
      </c>
      <c r="X203" s="106">
        <f t="shared" si="33"/>
        <v>1.0738747215025509E-2</v>
      </c>
      <c r="Y203" s="9"/>
      <c r="Z203" s="9"/>
      <c r="AA203" s="9"/>
      <c r="AB203" s="9"/>
      <c r="AC203" s="9"/>
    </row>
    <row r="204" spans="2:29" ht="15">
      <c r="B204" s="15"/>
      <c r="C204" s="15"/>
      <c r="D204" s="15"/>
      <c r="E204" s="15"/>
      <c r="F204" s="15"/>
      <c r="G204" s="15"/>
      <c r="L204" s="9"/>
      <c r="M204" s="99">
        <v>2051000</v>
      </c>
      <c r="N204" s="100">
        <v>442000</v>
      </c>
      <c r="O204" s="101">
        <v>20.69314</v>
      </c>
      <c r="P204" s="100">
        <v>201.05</v>
      </c>
      <c r="Q204" s="101">
        <v>59.83</v>
      </c>
      <c r="R204" s="56">
        <f t="shared" si="30"/>
        <v>1.773167569462758</v>
      </c>
      <c r="S204" s="56">
        <f t="shared" si="29"/>
        <v>1.773167569462758</v>
      </c>
      <c r="T204" s="55">
        <f t="shared" si="27"/>
        <v>12879.755077897045</v>
      </c>
      <c r="U204" s="105">
        <f t="shared" si="28"/>
        <v>0.90168388548692069</v>
      </c>
      <c r="V204" s="106">
        <f t="shared" si="31"/>
        <v>4.109907604535505</v>
      </c>
      <c r="W204" s="107">
        <f t="shared" si="32"/>
        <v>1.8970418787663048</v>
      </c>
      <c r="X204" s="106">
        <f t="shared" si="33"/>
        <v>1.5344844505430786E-2</v>
      </c>
      <c r="Y204" s="9"/>
      <c r="Z204" s="9"/>
      <c r="AA204" s="9"/>
      <c r="AB204" s="9"/>
      <c r="AC204" s="9"/>
    </row>
    <row r="205" spans="2:29" ht="15">
      <c r="B205" s="15"/>
      <c r="C205" s="15"/>
      <c r="D205" s="15"/>
      <c r="E205" s="15"/>
      <c r="F205" s="15"/>
      <c r="G205" s="15"/>
      <c r="L205" s="9"/>
      <c r="M205" s="102">
        <v>2015000</v>
      </c>
      <c r="N205" s="103">
        <v>413400</v>
      </c>
      <c r="O205" s="104">
        <v>20.518699999999999</v>
      </c>
      <c r="P205" s="103">
        <v>202.05</v>
      </c>
      <c r="Q205" s="104">
        <v>59.95</v>
      </c>
      <c r="R205" s="56">
        <f t="shared" si="30"/>
        <v>1.7441613146641561</v>
      </c>
      <c r="S205" s="56">
        <f t="shared" si="29"/>
        <v>1.7441613146641561</v>
      </c>
      <c r="T205" s="55">
        <f t="shared" si="27"/>
        <v>13049.310292874437</v>
      </c>
      <c r="U205" s="105">
        <f t="shared" si="28"/>
        <v>0.90326078273850308</v>
      </c>
      <c r="V205" s="106">
        <f t="shared" si="31"/>
        <v>4.1155875581176371</v>
      </c>
      <c r="W205" s="107">
        <f t="shared" si="32"/>
        <v>1.8520033966714147</v>
      </c>
      <c r="X205" s="106">
        <f t="shared" si="33"/>
        <v>1.1629914651660274E-2</v>
      </c>
      <c r="Y205" s="9"/>
      <c r="Z205" s="9"/>
      <c r="AA205" s="9"/>
      <c r="AB205" s="9"/>
      <c r="AC205" s="9"/>
    </row>
    <row r="206" spans="2:29" ht="15">
      <c r="B206" s="15"/>
      <c r="C206" s="15"/>
      <c r="D206" s="15"/>
      <c r="E206" s="15"/>
      <c r="F206" s="15"/>
      <c r="G206" s="15"/>
      <c r="L206" s="9"/>
      <c r="M206" s="102">
        <v>1913000</v>
      </c>
      <c r="N206" s="103">
        <v>385500</v>
      </c>
      <c r="O206" s="104">
        <v>20.146100000000001</v>
      </c>
      <c r="P206" s="103">
        <v>203.05</v>
      </c>
      <c r="Q206" s="104">
        <v>60.38</v>
      </c>
      <c r="R206" s="56">
        <f t="shared" si="30"/>
        <v>1.6630138627247508</v>
      </c>
      <c r="S206" s="56">
        <f t="shared" si="29"/>
        <v>1.6630138627247508</v>
      </c>
      <c r="T206" s="55">
        <f t="shared" si="27"/>
        <v>13417.312016214377</v>
      </c>
      <c r="U206" s="105">
        <f t="shared" si="28"/>
        <v>0.90764211217584734</v>
      </c>
      <c r="V206" s="106">
        <f t="shared" si="31"/>
        <v>4.1276655193015221</v>
      </c>
      <c r="W206" s="107">
        <f t="shared" si="32"/>
        <v>1.7553719493829103</v>
      </c>
      <c r="X206" s="106">
        <f t="shared" si="33"/>
        <v>8.5300161711560959E-3</v>
      </c>
      <c r="Y206" s="9"/>
      <c r="Z206" s="9"/>
      <c r="AA206" s="9"/>
      <c r="AB206" s="9"/>
      <c r="AC206" s="9"/>
    </row>
    <row r="207" spans="2:29" ht="15">
      <c r="B207" s="15"/>
      <c r="C207" s="15"/>
      <c r="D207" s="15"/>
      <c r="E207" s="15"/>
      <c r="F207" s="15"/>
      <c r="G207" s="15"/>
      <c r="L207" s="9"/>
      <c r="M207" s="102">
        <v>1864000</v>
      </c>
      <c r="N207" s="103">
        <v>374600</v>
      </c>
      <c r="O207" s="104">
        <v>20.101199999999999</v>
      </c>
      <c r="P207" s="103">
        <v>204.05</v>
      </c>
      <c r="Q207" s="104">
        <v>60.47</v>
      </c>
      <c r="R207" s="56">
        <f t="shared" si="30"/>
        <v>1.6218621953231191</v>
      </c>
      <c r="S207" s="56">
        <f t="shared" si="29"/>
        <v>1.6218621953231191</v>
      </c>
      <c r="T207" s="55">
        <f t="shared" ref="T207:T270" si="34">IF(S207&lt;S206,T206+(PI()*$AA$9*(O207)^2*(S206-S207))^($J$6)*(P207-P206)^$J$7,T206-(PI()*$AA$9*(O207)^2*(S207-S206))^($J$6)*(P207-P206)^$J$7)</f>
        <v>13633.089748887454</v>
      </c>
      <c r="U207" s="105">
        <f t="shared" si="28"/>
        <v>0.90984720371908367</v>
      </c>
      <c r="V207" s="106">
        <f t="shared" si="31"/>
        <v>4.1345942937527811</v>
      </c>
      <c r="W207" s="107">
        <f t="shared" si="32"/>
        <v>1.699404383319612</v>
      </c>
      <c r="X207" s="106">
        <f t="shared" si="33"/>
        <v>6.0127909192834346E-3</v>
      </c>
      <c r="Y207" s="9"/>
      <c r="Z207" s="9"/>
      <c r="AA207" s="9"/>
      <c r="AB207" s="9"/>
      <c r="AC207" s="9"/>
    </row>
    <row r="208" spans="2:29" ht="15">
      <c r="B208" s="15"/>
      <c r="C208" s="15"/>
      <c r="D208" s="15"/>
      <c r="E208" s="15"/>
      <c r="F208" s="15"/>
      <c r="G208" s="15"/>
      <c r="L208" s="9"/>
      <c r="M208" s="102">
        <v>1828000</v>
      </c>
      <c r="N208" s="103">
        <v>366800</v>
      </c>
      <c r="O208" s="104">
        <v>20.0625</v>
      </c>
      <c r="P208" s="103">
        <v>205.05</v>
      </c>
      <c r="Q208" s="104">
        <v>60.52</v>
      </c>
      <c r="R208" s="56">
        <f t="shared" si="30"/>
        <v>1.5913243269606121</v>
      </c>
      <c r="S208" s="56">
        <f t="shared" si="29"/>
        <v>1.5913243269606121</v>
      </c>
      <c r="T208" s="55">
        <f t="shared" si="34"/>
        <v>13803.506317105721</v>
      </c>
      <c r="U208" s="105">
        <f t="shared" si="28"/>
        <v>0.91147635343404687</v>
      </c>
      <c r="V208" s="106">
        <f t="shared" si="31"/>
        <v>4.1399894183396153</v>
      </c>
      <c r="W208" s="107">
        <f t="shared" si="32"/>
        <v>1.65555368929674</v>
      </c>
      <c r="X208" s="106">
        <f t="shared" si="33"/>
        <v>4.1254109861056003E-3</v>
      </c>
      <c r="Y208" s="9"/>
      <c r="Z208" s="9"/>
      <c r="AA208" s="9"/>
      <c r="AB208" s="9"/>
      <c r="AC208" s="9"/>
    </row>
    <row r="209" spans="2:29" ht="15">
      <c r="B209" s="15"/>
      <c r="C209" s="15"/>
      <c r="D209" s="15"/>
      <c r="E209" s="15"/>
      <c r="F209" s="15"/>
      <c r="G209" s="15"/>
      <c r="L209" s="9"/>
      <c r="M209" s="102">
        <v>1798000</v>
      </c>
      <c r="N209" s="103">
        <v>360700</v>
      </c>
      <c r="O209" s="104">
        <v>20.057400000000001</v>
      </c>
      <c r="P209" s="103">
        <v>206.05</v>
      </c>
      <c r="Q209" s="104">
        <v>60.55</v>
      </c>
      <c r="R209" s="56">
        <f t="shared" si="30"/>
        <v>1.5656715830105297</v>
      </c>
      <c r="S209" s="56">
        <f t="shared" si="29"/>
        <v>1.5656715830105297</v>
      </c>
      <c r="T209" s="55">
        <f t="shared" si="34"/>
        <v>13952.171085869475</v>
      </c>
      <c r="U209" s="105">
        <f t="shared" si="28"/>
        <v>0.91284018171393844</v>
      </c>
      <c r="V209" s="106">
        <f t="shared" si="31"/>
        <v>4.1446417930754107</v>
      </c>
      <c r="W209" s="107">
        <f t="shared" si="32"/>
        <v>1.6175481394270328</v>
      </c>
      <c r="X209" s="106">
        <f t="shared" si="33"/>
        <v>2.691177105634632E-3</v>
      </c>
      <c r="Y209" s="9"/>
      <c r="Z209" s="9"/>
      <c r="AA209" s="9"/>
      <c r="AB209" s="9"/>
      <c r="AC209" s="9"/>
    </row>
    <row r="210" spans="2:29" ht="15">
      <c r="B210" s="15"/>
      <c r="C210" s="15"/>
      <c r="D210" s="15"/>
      <c r="E210" s="15"/>
      <c r="F210" s="15"/>
      <c r="G210" s="15"/>
      <c r="L210" s="9"/>
      <c r="M210" s="102">
        <v>1772000</v>
      </c>
      <c r="N210" s="103">
        <v>355400</v>
      </c>
      <c r="O210" s="104">
        <v>20.051500000000001</v>
      </c>
      <c r="P210" s="103">
        <v>207.05</v>
      </c>
      <c r="Q210" s="104">
        <v>60.6</v>
      </c>
      <c r="R210" s="56">
        <f t="shared" si="30"/>
        <v>1.5437908733049754</v>
      </c>
      <c r="S210" s="56">
        <f t="shared" si="29"/>
        <v>1.5437908733049754</v>
      </c>
      <c r="T210" s="55">
        <f t="shared" si="34"/>
        <v>14083.408497470391</v>
      </c>
      <c r="U210" s="105">
        <f t="shared" si="28"/>
        <v>0.91400009480039379</v>
      </c>
      <c r="V210" s="106">
        <f t="shared" si="31"/>
        <v>4.1487077764322864</v>
      </c>
      <c r="W210" s="107">
        <f t="shared" si="32"/>
        <v>1.5841867127121567</v>
      </c>
      <c r="X210" s="106">
        <f t="shared" si="33"/>
        <v>1.6318238414107799E-3</v>
      </c>
      <c r="Y210" s="9"/>
      <c r="Z210" s="9"/>
      <c r="AA210" s="9"/>
      <c r="AB210" s="9"/>
      <c r="AC210" s="9"/>
    </row>
    <row r="211" spans="2:29" ht="15">
      <c r="B211" s="15"/>
      <c r="C211" s="15"/>
      <c r="D211" s="15"/>
      <c r="E211" s="15"/>
      <c r="F211" s="15"/>
      <c r="G211" s="15"/>
      <c r="L211" s="9"/>
      <c r="M211" s="102">
        <v>1749000</v>
      </c>
      <c r="N211" s="103">
        <v>350500</v>
      </c>
      <c r="O211" s="104">
        <v>20.040500000000002</v>
      </c>
      <c r="P211" s="103">
        <v>208.05</v>
      </c>
      <c r="Q211" s="104">
        <v>60.63</v>
      </c>
      <c r="R211" s="56">
        <f t="shared" si="30"/>
        <v>1.5242023037768848</v>
      </c>
      <c r="S211" s="56">
        <f t="shared" si="29"/>
        <v>1.5242023037768848</v>
      </c>
      <c r="T211" s="55">
        <f t="shared" si="34"/>
        <v>14203.675889162105</v>
      </c>
      <c r="U211" s="105">
        <f t="shared" si="28"/>
        <v>0.91503587819512888</v>
      </c>
      <c r="V211" s="106">
        <f t="shared" si="31"/>
        <v>4.1524007536637662</v>
      </c>
      <c r="W211" s="107">
        <f t="shared" si="32"/>
        <v>1.5537671793553613</v>
      </c>
      <c r="X211" s="106">
        <f t="shared" si="33"/>
        <v>8.7408186797079818E-4</v>
      </c>
      <c r="Y211" s="9"/>
      <c r="Z211" s="9"/>
      <c r="AA211" s="9"/>
      <c r="AB211" s="9"/>
      <c r="AC211" s="9"/>
    </row>
    <row r="212" spans="2:29" ht="15">
      <c r="B212" s="15"/>
      <c r="C212" s="15"/>
      <c r="D212" s="15"/>
      <c r="E212" s="15"/>
      <c r="F212" s="15"/>
      <c r="G212" s="15"/>
      <c r="L212" s="9"/>
      <c r="M212" s="102">
        <v>1727000</v>
      </c>
      <c r="N212" s="103">
        <v>346300</v>
      </c>
      <c r="O212" s="104">
        <v>20.054099999999998</v>
      </c>
      <c r="P212" s="103">
        <v>209.05</v>
      </c>
      <c r="Q212" s="104">
        <v>60.65</v>
      </c>
      <c r="R212" s="56">
        <f t="shared" si="30"/>
        <v>1.5053255158328516</v>
      </c>
      <c r="S212" s="56">
        <f t="shared" si="29"/>
        <v>1.5053255158328516</v>
      </c>
      <c r="T212" s="55">
        <f t="shared" si="34"/>
        <v>14320.640003158012</v>
      </c>
      <c r="U212" s="105">
        <f t="shared" si="28"/>
        <v>0.91603169288319231</v>
      </c>
      <c r="V212" s="106">
        <f t="shared" si="31"/>
        <v>4.1559624274431295</v>
      </c>
      <c r="W212" s="107">
        <f t="shared" si="32"/>
        <v>1.5243218311574456</v>
      </c>
      <c r="X212" s="106">
        <f t="shared" si="33"/>
        <v>3.6085999591140499E-4</v>
      </c>
      <c r="Y212" s="9"/>
      <c r="Z212" s="9"/>
      <c r="AA212" s="9"/>
      <c r="AB212" s="9"/>
      <c r="AC212" s="9"/>
    </row>
    <row r="213" spans="2:29" ht="15">
      <c r="B213" s="15"/>
      <c r="C213" s="15"/>
      <c r="D213" s="15"/>
      <c r="E213" s="15"/>
      <c r="F213" s="15"/>
      <c r="G213" s="15"/>
      <c r="L213" s="9"/>
      <c r="M213" s="102">
        <v>1707000</v>
      </c>
      <c r="N213" s="103">
        <v>342000</v>
      </c>
      <c r="O213" s="104">
        <v>20.036300000000001</v>
      </c>
      <c r="P213" s="103">
        <v>210.05</v>
      </c>
      <c r="Q213" s="104">
        <v>60.67</v>
      </c>
      <c r="R213" s="56">
        <f t="shared" si="30"/>
        <v>1.4881846422348226</v>
      </c>
      <c r="S213" s="56">
        <f t="shared" si="29"/>
        <v>1.4881846422348226</v>
      </c>
      <c r="T213" s="55">
        <f t="shared" si="34"/>
        <v>14428.964554726064</v>
      </c>
      <c r="U213" s="105">
        <f t="shared" si="28"/>
        <v>0.91693395840050351</v>
      </c>
      <c r="V213" s="106">
        <f t="shared" si="31"/>
        <v>4.159235166554093</v>
      </c>
      <c r="W213" s="107">
        <f t="shared" si="32"/>
        <v>1.4971719051051622</v>
      </c>
      <c r="X213" s="106">
        <f t="shared" si="33"/>
        <v>8.0770893900584319E-5</v>
      </c>
      <c r="Y213" s="9"/>
      <c r="Z213" s="9"/>
      <c r="AA213" s="9"/>
      <c r="AB213" s="9"/>
      <c r="AC213" s="9"/>
    </row>
    <row r="214" spans="2:29" ht="15">
      <c r="B214" s="15"/>
      <c r="C214" s="15"/>
      <c r="D214" s="15"/>
      <c r="E214" s="15"/>
      <c r="F214" s="15"/>
      <c r="G214" s="15"/>
      <c r="L214" s="9"/>
      <c r="M214" s="99">
        <v>1808000</v>
      </c>
      <c r="N214" s="100">
        <v>412800</v>
      </c>
      <c r="O214" s="101">
        <v>21.629200000000001</v>
      </c>
      <c r="P214" s="100">
        <v>211.05</v>
      </c>
      <c r="Q214" s="101">
        <v>59.8</v>
      </c>
      <c r="R214" s="56">
        <f t="shared" si="30"/>
        <v>1.5626088419322979</v>
      </c>
      <c r="S214" s="56">
        <f t="shared" si="29"/>
        <v>1.5626088419322979</v>
      </c>
      <c r="T214" s="55">
        <f t="shared" si="34"/>
        <v>14044.635124219934</v>
      </c>
      <c r="U214" s="105">
        <f t="shared" si="28"/>
        <v>0.9130027265355033</v>
      </c>
      <c r="V214" s="106">
        <f t="shared" si="31"/>
        <v>4.1475104608322733</v>
      </c>
      <c r="W214" s="107">
        <f t="shared" si="32"/>
        <v>1.5940248931828478</v>
      </c>
      <c r="X214" s="106">
        <f t="shared" si="33"/>
        <v>9.8696827617717874E-4</v>
      </c>
      <c r="Y214" s="9"/>
      <c r="Z214" s="9"/>
      <c r="AA214" s="9"/>
      <c r="AB214" s="9"/>
      <c r="AC214" s="9"/>
    </row>
    <row r="215" spans="2:29" ht="15">
      <c r="B215" s="15"/>
      <c r="C215" s="15"/>
      <c r="D215" s="15"/>
      <c r="E215" s="15"/>
      <c r="F215" s="15"/>
      <c r="G215" s="15"/>
      <c r="M215" s="102">
        <v>1779000</v>
      </c>
      <c r="N215" s="103">
        <v>382800</v>
      </c>
      <c r="O215" s="104">
        <v>21.511600000000001</v>
      </c>
      <c r="P215" s="103">
        <v>212.05</v>
      </c>
      <c r="Q215" s="104">
        <v>59.89</v>
      </c>
      <c r="R215" s="56">
        <f t="shared" si="30"/>
        <v>1.5389486376404944</v>
      </c>
      <c r="S215" s="56">
        <f t="shared" si="29"/>
        <v>1.5389486376404944</v>
      </c>
      <c r="T215" s="55">
        <f t="shared" si="34"/>
        <v>14200.327279644274</v>
      </c>
      <c r="U215" s="105">
        <f t="shared" si="28"/>
        <v>0.91425636729477677</v>
      </c>
      <c r="V215" s="106">
        <f t="shared" si="31"/>
        <v>4.1522983538271134</v>
      </c>
      <c r="W215" s="107">
        <f t="shared" si="32"/>
        <v>1.5546121861900648</v>
      </c>
      <c r="X215" s="106">
        <f t="shared" si="33"/>
        <v>2.453467531647495E-4</v>
      </c>
    </row>
    <row r="216" spans="2:29" ht="15">
      <c r="B216" s="15"/>
      <c r="C216" s="15"/>
      <c r="D216" s="15"/>
      <c r="E216" s="15"/>
      <c r="F216" s="15"/>
      <c r="G216" s="15"/>
      <c r="M216" s="102">
        <v>1684000</v>
      </c>
      <c r="N216" s="103">
        <v>355900</v>
      </c>
      <c r="O216" s="104">
        <v>21.1403</v>
      </c>
      <c r="P216" s="103">
        <v>213.05</v>
      </c>
      <c r="Q216" s="104">
        <v>60.34</v>
      </c>
      <c r="R216" s="56">
        <f t="shared" si="30"/>
        <v>1.4633576016555299</v>
      </c>
      <c r="S216" s="56">
        <f t="shared" si="29"/>
        <v>1.4633576016555299</v>
      </c>
      <c r="T216" s="55">
        <f t="shared" si="34"/>
        <v>14575.705954725752</v>
      </c>
      <c r="U216" s="105">
        <f t="shared" si="28"/>
        <v>0.9182374954383532</v>
      </c>
      <c r="V216" s="106">
        <f t="shared" si="31"/>
        <v>4.1636295984099236</v>
      </c>
      <c r="W216" s="107">
        <f t="shared" si="32"/>
        <v>1.4605756173667857</v>
      </c>
      <c r="X216" s="106">
        <f t="shared" si="33"/>
        <v>7.7394365828196296E-6</v>
      </c>
    </row>
    <row r="217" spans="2:29" ht="15">
      <c r="B217" s="15"/>
      <c r="C217" s="15"/>
      <c r="D217" s="15"/>
      <c r="E217" s="15"/>
      <c r="F217" s="15"/>
      <c r="G217" s="15"/>
      <c r="M217" s="102">
        <v>1638000</v>
      </c>
      <c r="N217" s="103">
        <v>345600</v>
      </c>
      <c r="O217" s="104">
        <v>21.098700000000001</v>
      </c>
      <c r="P217" s="103">
        <v>214.05</v>
      </c>
      <c r="Q217" s="104">
        <v>60.42</v>
      </c>
      <c r="R217" s="56">
        <f t="shared" si="30"/>
        <v>1.4245150288279604</v>
      </c>
      <c r="S217" s="56">
        <f t="shared" si="29"/>
        <v>1.4245150288279604</v>
      </c>
      <c r="T217" s="55">
        <f t="shared" si="34"/>
        <v>14798.178039983579</v>
      </c>
      <c r="U217" s="105">
        <f t="shared" si="28"/>
        <v>0.92026909732572015</v>
      </c>
      <c r="V217" s="106">
        <f t="shared" si="31"/>
        <v>4.1702082481050917</v>
      </c>
      <c r="W217" s="107">
        <f t="shared" si="32"/>
        <v>1.4054857903169431</v>
      </c>
      <c r="X217" s="106">
        <f t="shared" si="33"/>
        <v>3.6211191830918556E-4</v>
      </c>
    </row>
    <row r="218" spans="2:29" ht="15">
      <c r="B218" s="15"/>
      <c r="C218" s="15"/>
      <c r="D218" s="15"/>
      <c r="E218" s="15"/>
      <c r="F218" s="15"/>
      <c r="G218" s="15"/>
      <c r="M218" s="102">
        <v>1604000</v>
      </c>
      <c r="N218" s="103">
        <v>338100</v>
      </c>
      <c r="O218" s="104">
        <v>21.069800000000001</v>
      </c>
      <c r="P218" s="103">
        <v>215.05</v>
      </c>
      <c r="Q218" s="104">
        <v>60.47</v>
      </c>
      <c r="R218" s="56">
        <f t="shared" si="30"/>
        <v>1.3956367818123838</v>
      </c>
      <c r="S218" s="56">
        <f t="shared" si="29"/>
        <v>1.3956367818123838</v>
      </c>
      <c r="T218" s="55">
        <f t="shared" si="34"/>
        <v>14974.291317109561</v>
      </c>
      <c r="U218" s="105">
        <f t="shared" si="28"/>
        <v>0.9217733946226313</v>
      </c>
      <c r="V218" s="106">
        <f t="shared" si="31"/>
        <v>4.1753462778492185</v>
      </c>
      <c r="W218" s="107">
        <f t="shared" si="32"/>
        <v>1.3622051685278684</v>
      </c>
      <c r="X218" s="106">
        <f t="shared" si="33"/>
        <v>1.1176727668053854E-3</v>
      </c>
    </row>
    <row r="219" spans="2:29" ht="15">
      <c r="B219" s="15"/>
      <c r="C219" s="15"/>
      <c r="D219" s="15"/>
      <c r="E219" s="15"/>
      <c r="F219" s="15"/>
      <c r="G219" s="15"/>
      <c r="M219" s="102">
        <v>1576000</v>
      </c>
      <c r="N219" s="103">
        <v>332300</v>
      </c>
      <c r="O219" s="104">
        <v>21.080500000000001</v>
      </c>
      <c r="P219" s="103">
        <v>216.05</v>
      </c>
      <c r="Q219" s="104">
        <v>60.53</v>
      </c>
      <c r="R219" s="56">
        <f t="shared" si="30"/>
        <v>1.3720867325757882</v>
      </c>
      <c r="S219" s="56">
        <f t="shared" si="29"/>
        <v>1.3720867325757882</v>
      </c>
      <c r="T219" s="55">
        <f t="shared" si="34"/>
        <v>15124.588074253805</v>
      </c>
      <c r="U219" s="105">
        <f t="shared" si="28"/>
        <v>0.92299629517841753</v>
      </c>
      <c r="V219" s="106">
        <f t="shared" si="31"/>
        <v>4.1796835552574203</v>
      </c>
      <c r="W219" s="107">
        <f t="shared" si="32"/>
        <v>1.3254950091342845</v>
      </c>
      <c r="X219" s="106">
        <f t="shared" si="33"/>
        <v>2.1707886932495601E-3</v>
      </c>
    </row>
    <row r="220" spans="2:29" ht="15">
      <c r="B220" s="15"/>
      <c r="C220" s="15"/>
      <c r="D220" s="15"/>
      <c r="E220" s="15"/>
      <c r="F220" s="15"/>
      <c r="G220" s="15"/>
      <c r="M220" s="102">
        <v>1552000</v>
      </c>
      <c r="N220" s="103">
        <v>326700</v>
      </c>
      <c r="O220" s="104">
        <v>21.056899999999999</v>
      </c>
      <c r="P220" s="103">
        <v>217.05</v>
      </c>
      <c r="Q220" s="104">
        <v>60.55</v>
      </c>
      <c r="R220" s="56">
        <f t="shared" si="30"/>
        <v>1.3514584520758297</v>
      </c>
      <c r="S220" s="56">
        <f t="shared" si="29"/>
        <v>1.3514584520758297</v>
      </c>
      <c r="T220" s="55">
        <f t="shared" si="34"/>
        <v>15259.87483844632</v>
      </c>
      <c r="U220" s="105">
        <f t="shared" si="28"/>
        <v>0.92406465305420382</v>
      </c>
      <c r="V220" s="106">
        <f t="shared" si="31"/>
        <v>4.1835509715484145</v>
      </c>
      <c r="W220" s="107">
        <f t="shared" si="32"/>
        <v>1.2926261704874111</v>
      </c>
      <c r="X220" s="106">
        <f t="shared" si="33"/>
        <v>3.4612373568989755E-3</v>
      </c>
    </row>
    <row r="221" spans="2:29" ht="15">
      <c r="B221" s="15"/>
      <c r="C221" s="15"/>
      <c r="D221" s="15"/>
      <c r="E221" s="15"/>
      <c r="F221" s="15"/>
      <c r="G221" s="15"/>
      <c r="M221" s="102">
        <v>1529000</v>
      </c>
      <c r="N221" s="103">
        <v>322000</v>
      </c>
      <c r="O221" s="104">
        <v>21.059699999999999</v>
      </c>
      <c r="P221" s="103">
        <v>218.05</v>
      </c>
      <c r="Q221" s="104">
        <v>60.56</v>
      </c>
      <c r="R221" s="56">
        <f t="shared" si="30"/>
        <v>1.3315615806667291</v>
      </c>
      <c r="S221" s="56">
        <f t="shared" si="29"/>
        <v>1.3315615806667291</v>
      </c>
      <c r="T221" s="55">
        <f t="shared" si="34"/>
        <v>15391.427495483693</v>
      </c>
      <c r="U221" s="105">
        <f t="shared" si="28"/>
        <v>0.92509264651790768</v>
      </c>
      <c r="V221" s="106">
        <f t="shared" si="31"/>
        <v>4.1872789008361231</v>
      </c>
      <c r="W221" s="107">
        <f t="shared" si="32"/>
        <v>1.2608214010392071</v>
      </c>
      <c r="X221" s="106">
        <f t="shared" si="33"/>
        <v>5.0041730137340779E-3</v>
      </c>
    </row>
    <row r="222" spans="2:29" ht="15">
      <c r="B222" s="15"/>
      <c r="C222" s="15"/>
      <c r="D222" s="15"/>
      <c r="E222" s="15"/>
      <c r="F222" s="15"/>
      <c r="G222" s="15"/>
      <c r="M222" s="102">
        <v>1508000</v>
      </c>
      <c r="N222" s="103">
        <v>317700</v>
      </c>
      <c r="O222" s="104">
        <v>21.071100000000001</v>
      </c>
      <c r="P222" s="103">
        <v>219.05</v>
      </c>
      <c r="Q222" s="104">
        <v>60.58</v>
      </c>
      <c r="R222" s="56">
        <f t="shared" si="30"/>
        <v>1.3135319396675849</v>
      </c>
      <c r="S222" s="56">
        <f t="shared" si="29"/>
        <v>1.3135319396675849</v>
      </c>
      <c r="T222" s="55">
        <f t="shared" si="34"/>
        <v>15513.337264301423</v>
      </c>
      <c r="U222" s="105">
        <f t="shared" si="28"/>
        <v>0.92602207065972619</v>
      </c>
      <c r="V222" s="106">
        <f t="shared" si="31"/>
        <v>4.1907052342781608</v>
      </c>
      <c r="W222" s="107">
        <f t="shared" si="32"/>
        <v>1.2314841869099222</v>
      </c>
      <c r="X222" s="106">
        <f t="shared" si="33"/>
        <v>6.7318337325825359E-3</v>
      </c>
    </row>
    <row r="223" spans="2:29" ht="15">
      <c r="B223" s="15"/>
      <c r="C223" s="15"/>
      <c r="D223" s="15"/>
      <c r="E223" s="15"/>
      <c r="F223" s="15"/>
      <c r="G223" s="15"/>
      <c r="M223" s="102">
        <v>1488000</v>
      </c>
      <c r="N223" s="103">
        <v>313300</v>
      </c>
      <c r="O223" s="104">
        <v>21.0517</v>
      </c>
      <c r="P223" s="103">
        <v>220.05</v>
      </c>
      <c r="Q223" s="104">
        <v>60.6</v>
      </c>
      <c r="R223" s="56">
        <f t="shared" si="30"/>
        <v>1.2963661509468418</v>
      </c>
      <c r="S223" s="56">
        <f t="shared" si="29"/>
        <v>1.2963661509468418</v>
      </c>
      <c r="T223" s="55">
        <f t="shared" si="34"/>
        <v>15630.491625691862</v>
      </c>
      <c r="U223" s="105">
        <f t="shared" si="28"/>
        <v>0.92690511884952764</v>
      </c>
      <c r="V223" s="106">
        <f t="shared" si="31"/>
        <v>4.1939726380938724</v>
      </c>
      <c r="W223" s="107">
        <f t="shared" si="32"/>
        <v>1.2034133076309406</v>
      </c>
      <c r="X223" s="106">
        <f t="shared" si="33"/>
        <v>8.6402310805104889E-3</v>
      </c>
    </row>
    <row r="224" spans="2:29" ht="15">
      <c r="B224" s="15"/>
      <c r="C224" s="15"/>
      <c r="D224" s="15"/>
      <c r="E224" s="15"/>
      <c r="F224" s="15"/>
      <c r="G224" s="15"/>
      <c r="M224" s="99">
        <v>1577000</v>
      </c>
      <c r="N224" s="100">
        <v>378600</v>
      </c>
      <c r="O224" s="101">
        <v>22.838080000000001</v>
      </c>
      <c r="P224" s="100">
        <v>221.06</v>
      </c>
      <c r="Q224" s="101">
        <v>60.5</v>
      </c>
      <c r="R224" s="56">
        <f t="shared" si="30"/>
        <v>1.3725509324972218</v>
      </c>
      <c r="S224" s="56">
        <f t="shared" si="29"/>
        <v>1.3725509324972218</v>
      </c>
      <c r="T224" s="55">
        <f t="shared" si="34"/>
        <v>15203.442873684064</v>
      </c>
      <c r="U224" s="105">
        <f t="shared" si="28"/>
        <v>0.92297222356974851</v>
      </c>
      <c r="V224" s="106">
        <f t="shared" si="31"/>
        <v>4.1819419466112882</v>
      </c>
      <c r="W224" s="107">
        <f t="shared" si="32"/>
        <v>1.3063166895688276</v>
      </c>
      <c r="X224" s="106">
        <f t="shared" si="33"/>
        <v>4.3869749362975361E-3</v>
      </c>
    </row>
    <row r="225" spans="2:24" ht="15">
      <c r="B225" s="15"/>
      <c r="C225" s="15"/>
      <c r="D225" s="15"/>
      <c r="E225" s="15"/>
      <c r="F225" s="15"/>
      <c r="G225" s="15"/>
      <c r="M225" s="102">
        <v>1545000</v>
      </c>
      <c r="N225" s="103">
        <v>347800</v>
      </c>
      <c r="O225" s="104">
        <v>22.506900000000002</v>
      </c>
      <c r="P225" s="103">
        <v>222.06</v>
      </c>
      <c r="Q225" s="104">
        <v>60.57</v>
      </c>
      <c r="R225" s="56">
        <f t="shared" si="30"/>
        <v>1.3456280321349088</v>
      </c>
      <c r="S225" s="56">
        <f t="shared" si="29"/>
        <v>1.3456280321349088</v>
      </c>
      <c r="T225" s="55">
        <f t="shared" si="34"/>
        <v>15388.273107239913</v>
      </c>
      <c r="U225" s="105">
        <f t="shared" si="28"/>
        <v>0.92436614015973018</v>
      </c>
      <c r="V225" s="106">
        <f t="shared" si="31"/>
        <v>4.1871898854535159</v>
      </c>
      <c r="W225" s="107">
        <f t="shared" si="32"/>
        <v>1.2615822268820445</v>
      </c>
      <c r="X225" s="106">
        <f t="shared" si="33"/>
        <v>7.0636973806023949E-3</v>
      </c>
    </row>
    <row r="226" spans="2:24" ht="15">
      <c r="B226" s="15"/>
      <c r="C226" s="15"/>
      <c r="D226" s="15"/>
      <c r="E226" s="15"/>
      <c r="F226" s="15"/>
      <c r="G226" s="15"/>
      <c r="M226" s="102">
        <v>1461000</v>
      </c>
      <c r="N226" s="103">
        <v>323400</v>
      </c>
      <c r="O226" s="104">
        <v>22.1418</v>
      </c>
      <c r="P226" s="103">
        <v>223.06</v>
      </c>
      <c r="Q226" s="104">
        <v>61.07</v>
      </c>
      <c r="R226" s="56">
        <f t="shared" si="30"/>
        <v>1.2786837983342998</v>
      </c>
      <c r="S226" s="56">
        <f t="shared" si="29"/>
        <v>1.2786837983342998</v>
      </c>
      <c r="T226" s="55">
        <f t="shared" si="34"/>
        <v>15755.271622764752</v>
      </c>
      <c r="U226" s="105">
        <f t="shared" si="28"/>
        <v>0.92781286681919217</v>
      </c>
      <c r="V226" s="106">
        <f t="shared" si="31"/>
        <v>4.1974258948633052</v>
      </c>
      <c r="W226" s="107">
        <f t="shared" si="32"/>
        <v>1.1736451493483422</v>
      </c>
      <c r="X226" s="106">
        <f t="shared" si="33"/>
        <v>1.1033117780795213E-2</v>
      </c>
    </row>
    <row r="227" spans="2:24" ht="15">
      <c r="B227" s="15"/>
      <c r="C227" s="15"/>
      <c r="D227" s="15"/>
      <c r="E227" s="15"/>
      <c r="F227" s="15"/>
      <c r="G227" s="15"/>
      <c r="M227" s="102">
        <v>1419000</v>
      </c>
      <c r="N227" s="103">
        <v>313800</v>
      </c>
      <c r="O227" s="104">
        <v>22.117699999999999</v>
      </c>
      <c r="P227" s="103">
        <v>224.06</v>
      </c>
      <c r="Q227" s="104">
        <v>61.13</v>
      </c>
      <c r="R227" s="56">
        <f t="shared" si="30"/>
        <v>1.2426430658720091</v>
      </c>
      <c r="S227" s="56">
        <f t="shared" si="29"/>
        <v>1.2426430658720091</v>
      </c>
      <c r="T227" s="55">
        <f t="shared" si="34"/>
        <v>15981.152185271969</v>
      </c>
      <c r="U227" s="105">
        <f t="shared" si="28"/>
        <v>0.92965721347858998</v>
      </c>
      <c r="V227" s="106">
        <f t="shared" si="31"/>
        <v>4.203608087222479</v>
      </c>
      <c r="W227" s="107">
        <f t="shared" si="32"/>
        <v>1.1200934264736002</v>
      </c>
      <c r="X227" s="106">
        <f t="shared" si="33"/>
        <v>1.5018414116680055E-2</v>
      </c>
    </row>
    <row r="228" spans="2:24" ht="15">
      <c r="B228" s="15"/>
      <c r="C228" s="15"/>
      <c r="D228" s="15"/>
      <c r="E228" s="15"/>
      <c r="F228" s="15"/>
      <c r="G228" s="15"/>
      <c r="M228" s="102">
        <v>1386000</v>
      </c>
      <c r="N228" s="103">
        <v>306300</v>
      </c>
      <c r="O228" s="104">
        <v>22.0991</v>
      </c>
      <c r="P228" s="103">
        <v>225.06</v>
      </c>
      <c r="Q228" s="104">
        <v>61.17</v>
      </c>
      <c r="R228" s="56">
        <f t="shared" si="30"/>
        <v>1.2142112796187834</v>
      </c>
      <c r="S228" s="56">
        <f t="shared" si="29"/>
        <v>1.2142112796187834</v>
      </c>
      <c r="T228" s="55">
        <f t="shared" si="34"/>
        <v>16168.59357399321</v>
      </c>
      <c r="U228" s="105">
        <f t="shared" si="28"/>
        <v>0.93110667373481637</v>
      </c>
      <c r="V228" s="106">
        <f t="shared" si="31"/>
        <v>4.2086722444197866</v>
      </c>
      <c r="W228" s="107">
        <f t="shared" si="32"/>
        <v>1.0759772814863648</v>
      </c>
      <c r="X228" s="106">
        <f t="shared" si="33"/>
        <v>1.9108638239673494E-2</v>
      </c>
    </row>
    <row r="229" spans="2:24" ht="15">
      <c r="B229" s="15"/>
      <c r="C229" s="15"/>
      <c r="D229" s="15"/>
      <c r="E229" s="15"/>
      <c r="F229" s="15"/>
      <c r="G229" s="15"/>
      <c r="M229" s="102">
        <v>1359000</v>
      </c>
      <c r="N229" s="103">
        <v>300000</v>
      </c>
      <c r="O229" s="104">
        <v>22.070399999999999</v>
      </c>
      <c r="P229" s="103">
        <v>226.06</v>
      </c>
      <c r="Q229" s="104">
        <v>61.21</v>
      </c>
      <c r="R229" s="56">
        <f t="shared" si="30"/>
        <v>1.1910150273127309</v>
      </c>
      <c r="S229" s="56">
        <f t="shared" si="29"/>
        <v>1.1910150273127309</v>
      </c>
      <c r="T229" s="55">
        <f t="shared" si="34"/>
        <v>16328.162164855745</v>
      </c>
      <c r="U229" s="105">
        <f t="shared" si="28"/>
        <v>0.93228565210894598</v>
      </c>
      <c r="V229" s="106">
        <f t="shared" si="31"/>
        <v>4.212937304970648</v>
      </c>
      <c r="W229" s="107">
        <f t="shared" si="32"/>
        <v>1.0386474677886586</v>
      </c>
      <c r="X229" s="106">
        <f t="shared" si="33"/>
        <v>2.3215873195321722E-2</v>
      </c>
    </row>
    <row r="230" spans="2:24" ht="15">
      <c r="B230" s="15"/>
      <c r="C230" s="15"/>
      <c r="D230" s="15"/>
      <c r="E230" s="15"/>
      <c r="F230" s="15"/>
      <c r="G230" s="15"/>
      <c r="M230" s="102">
        <v>1335000</v>
      </c>
      <c r="N230" s="103">
        <v>294500</v>
      </c>
      <c r="O230" s="104">
        <v>22.055900000000001</v>
      </c>
      <c r="P230" s="103">
        <v>227.06</v>
      </c>
      <c r="Q230" s="104">
        <v>61.23</v>
      </c>
      <c r="R230" s="56">
        <f t="shared" si="30"/>
        <v>1.1702060054012591</v>
      </c>
      <c r="S230" s="56">
        <f t="shared" si="29"/>
        <v>1.1702060054012591</v>
      </c>
      <c r="T230" s="55">
        <f t="shared" si="34"/>
        <v>16474.602660027147</v>
      </c>
      <c r="U230" s="105">
        <f t="shared" ref="U230:U293" si="35">IF(T230&lt;100,"",LOG(-S230+$Z$6))</f>
        <v>0.93334057995454411</v>
      </c>
      <c r="V230" s="106">
        <f t="shared" si="31"/>
        <v>4.2168149489329005</v>
      </c>
      <c r="W230" s="107">
        <f t="shared" si="32"/>
        <v>1.004569053827634</v>
      </c>
      <c r="X230" s="106">
        <f t="shared" si="33"/>
        <v>2.7435599726603435E-2</v>
      </c>
    </row>
    <row r="231" spans="2:24" ht="15">
      <c r="B231" s="15"/>
      <c r="C231" s="15"/>
      <c r="D231" s="15"/>
      <c r="E231" s="15"/>
      <c r="F231" s="15"/>
      <c r="G231" s="15"/>
      <c r="M231" s="102">
        <v>1319000</v>
      </c>
      <c r="N231" s="103">
        <v>290700</v>
      </c>
      <c r="O231" s="104">
        <v>22.040900000000001</v>
      </c>
      <c r="P231" s="103">
        <v>228.06</v>
      </c>
      <c r="Q231" s="104">
        <v>61.22</v>
      </c>
      <c r="R231" s="56">
        <f t="shared" si="30"/>
        <v>1.1560702485491099</v>
      </c>
      <c r="S231" s="56">
        <f t="shared" si="29"/>
        <v>1.1560702485491099</v>
      </c>
      <c r="T231" s="55">
        <f t="shared" si="34"/>
        <v>16582.753903342364</v>
      </c>
      <c r="U231" s="105">
        <f t="shared" si="35"/>
        <v>0.93405574316773221</v>
      </c>
      <c r="V231" s="106">
        <f t="shared" si="31"/>
        <v>4.2196566556297741</v>
      </c>
      <c r="W231" s="107">
        <f t="shared" si="32"/>
        <v>0.97951026092158777</v>
      </c>
      <c r="X231" s="106">
        <f t="shared" si="33"/>
        <v>3.1173429231030763E-2</v>
      </c>
    </row>
    <row r="232" spans="2:24" ht="15">
      <c r="B232" s="15"/>
      <c r="C232" s="15"/>
      <c r="D232" s="15"/>
      <c r="E232" s="15"/>
      <c r="F232" s="15"/>
      <c r="G232" s="15"/>
      <c r="M232" s="102">
        <v>1300000</v>
      </c>
      <c r="N232" s="103">
        <v>286600</v>
      </c>
      <c r="O232" s="104">
        <v>22.054099999999998</v>
      </c>
      <c r="P232" s="103">
        <v>229.06</v>
      </c>
      <c r="Q232" s="104">
        <v>61.23</v>
      </c>
      <c r="R232" s="56">
        <f t="shared" si="30"/>
        <v>1.1395264472072184</v>
      </c>
      <c r="S232" s="56">
        <f t="shared" si="29"/>
        <v>1.1395264472072184</v>
      </c>
      <c r="T232" s="55">
        <f t="shared" si="34"/>
        <v>16705.158541179731</v>
      </c>
      <c r="U232" s="105">
        <f t="shared" si="35"/>
        <v>0.93489124240541399</v>
      </c>
      <c r="V232" s="106">
        <f t="shared" si="31"/>
        <v>4.2228506016881751</v>
      </c>
      <c r="W232" s="107">
        <f t="shared" si="32"/>
        <v>0.95125960327731462</v>
      </c>
      <c r="X232" s="106">
        <f t="shared" si="33"/>
        <v>3.5444404523326749E-2</v>
      </c>
    </row>
    <row r="233" spans="2:24" ht="15">
      <c r="B233" s="15"/>
      <c r="C233" s="15"/>
      <c r="D233" s="15"/>
      <c r="E233" s="15"/>
      <c r="F233" s="15"/>
      <c r="G233" s="15"/>
      <c r="M233" s="102">
        <v>1282000</v>
      </c>
      <c r="N233" s="103">
        <v>282800</v>
      </c>
      <c r="O233" s="104">
        <v>22.058900000000001</v>
      </c>
      <c r="P233" s="103">
        <v>230.06</v>
      </c>
      <c r="Q233" s="104">
        <v>61.22</v>
      </c>
      <c r="R233" s="56">
        <f t="shared" si="30"/>
        <v>1.1236406813039868</v>
      </c>
      <c r="S233" s="56">
        <f t="shared" si="29"/>
        <v>1.1236406813039868</v>
      </c>
      <c r="T233" s="55">
        <f t="shared" si="34"/>
        <v>16823.783854995301</v>
      </c>
      <c r="U233" s="105">
        <f t="shared" si="35"/>
        <v>0.93569199948540627</v>
      </c>
      <c r="V233" s="106">
        <f t="shared" si="31"/>
        <v>4.2259236800785365</v>
      </c>
      <c r="W233" s="107">
        <f t="shared" si="32"/>
        <v>0.92399210700162371</v>
      </c>
      <c r="X233" s="106">
        <f t="shared" si="33"/>
        <v>3.9859553220966175E-2</v>
      </c>
    </row>
    <row r="234" spans="2:24" ht="15">
      <c r="B234" s="15"/>
      <c r="C234" s="15"/>
      <c r="D234" s="15"/>
      <c r="E234" s="15"/>
      <c r="F234" s="15"/>
      <c r="G234" s="15"/>
      <c r="M234" s="99">
        <v>1370000</v>
      </c>
      <c r="N234" s="100">
        <v>342000</v>
      </c>
      <c r="O234" s="101">
        <v>23.664239999999999</v>
      </c>
      <c r="P234" s="100">
        <v>231.06</v>
      </c>
      <c r="Q234" s="101">
        <v>60.65</v>
      </c>
      <c r="R234" s="56">
        <f t="shared" si="30"/>
        <v>1.1941493669316774</v>
      </c>
      <c r="S234" s="56">
        <f t="shared" si="29"/>
        <v>1.1941493669316774</v>
      </c>
      <c r="T234" s="55">
        <f t="shared" si="34"/>
        <v>16399.774053021756</v>
      </c>
      <c r="U234" s="105">
        <f t="shared" si="35"/>
        <v>0.93212653229255005</v>
      </c>
      <c r="V234" s="106">
        <f t="shared" si="31"/>
        <v>4.2148378646207574</v>
      </c>
      <c r="W234" s="107">
        <f t="shared" si="32"/>
        <v>1.0219611568116029</v>
      </c>
      <c r="X234" s="106">
        <f t="shared" si="33"/>
        <v>2.9648779704354911E-2</v>
      </c>
    </row>
    <row r="235" spans="2:24" ht="15">
      <c r="B235" s="15"/>
      <c r="C235" s="15"/>
      <c r="D235" s="15"/>
      <c r="E235" s="15"/>
      <c r="F235" s="15"/>
      <c r="G235" s="15"/>
      <c r="M235" s="102">
        <v>1336000</v>
      </c>
      <c r="N235" s="103">
        <v>314500</v>
      </c>
      <c r="O235" s="104">
        <v>23.534500000000001</v>
      </c>
      <c r="P235" s="103">
        <v>232.06</v>
      </c>
      <c r="Q235" s="104">
        <v>60.75</v>
      </c>
      <c r="R235" s="56">
        <f t="shared" si="30"/>
        <v>1.1656546654492568</v>
      </c>
      <c r="S235" s="56">
        <f t="shared" si="29"/>
        <v>1.1656546654492568</v>
      </c>
      <c r="T235" s="55">
        <f t="shared" si="34"/>
        <v>16606.935778417821</v>
      </c>
      <c r="U235" s="105">
        <f t="shared" si="35"/>
        <v>0.93357097217241025</v>
      </c>
      <c r="V235" s="106">
        <f t="shared" si="31"/>
        <v>4.2202895061846535</v>
      </c>
      <c r="W235" s="107">
        <f t="shared" si="32"/>
        <v>0.97391987439712047</v>
      </c>
      <c r="X235" s="106">
        <f t="shared" si="33"/>
        <v>3.6762230099806371E-2</v>
      </c>
    </row>
    <row r="236" spans="2:24" ht="15">
      <c r="B236" s="15"/>
      <c r="C236" s="15"/>
      <c r="D236" s="15"/>
      <c r="E236" s="15"/>
      <c r="F236" s="15"/>
      <c r="G236" s="15"/>
      <c r="M236" s="102">
        <v>1253000</v>
      </c>
      <c r="N236" s="103">
        <v>290400</v>
      </c>
      <c r="O236" s="104">
        <v>23.172499999999999</v>
      </c>
      <c r="P236" s="103">
        <v>233.06</v>
      </c>
      <c r="Q236" s="104">
        <v>61.28</v>
      </c>
      <c r="R236" s="56">
        <f t="shared" si="30"/>
        <v>1.0988540362502861</v>
      </c>
      <c r="S236" s="56">
        <f t="shared" si="29"/>
        <v>1.0988540362502861</v>
      </c>
      <c r="T236" s="55">
        <f t="shared" si="34"/>
        <v>17000.308218668521</v>
      </c>
      <c r="U236" s="105">
        <f t="shared" si="35"/>
        <v>0.93693848337138586</v>
      </c>
      <c r="V236" s="106">
        <f t="shared" si="31"/>
        <v>4.2304567952873047</v>
      </c>
      <c r="W236" s="107">
        <f t="shared" si="32"/>
        <v>0.88361528576634463</v>
      </c>
      <c r="X236" s="106">
        <f t="shared" si="33"/>
        <v>4.6327719709888415E-2</v>
      </c>
    </row>
    <row r="237" spans="2:24" ht="15">
      <c r="B237" s="15"/>
      <c r="C237" s="15"/>
      <c r="D237" s="15"/>
      <c r="E237" s="15"/>
      <c r="F237" s="15"/>
      <c r="G237" s="15"/>
      <c r="M237" s="102">
        <v>1219000</v>
      </c>
      <c r="N237" s="103">
        <v>281600</v>
      </c>
      <c r="O237" s="104">
        <v>23.0991</v>
      </c>
      <c r="P237" s="103">
        <v>234.06</v>
      </c>
      <c r="Q237" s="104">
        <v>61.29</v>
      </c>
      <c r="R237" s="56">
        <f t="shared" si="30"/>
        <v>1.0691389870166239</v>
      </c>
      <c r="S237" s="56">
        <f t="shared" si="29"/>
        <v>1.0691389870166239</v>
      </c>
      <c r="T237" s="55">
        <f t="shared" si="34"/>
        <v>17208.213642864259</v>
      </c>
      <c r="U237" s="105">
        <f t="shared" si="35"/>
        <v>0.93842810941349586</v>
      </c>
      <c r="V237" s="106">
        <f t="shared" si="31"/>
        <v>4.2357357892518541</v>
      </c>
      <c r="W237" s="107">
        <f t="shared" si="32"/>
        <v>0.83636192938341125</v>
      </c>
      <c r="X237" s="106">
        <f t="shared" si="33"/>
        <v>5.4185158560376007E-2</v>
      </c>
    </row>
    <row r="238" spans="2:24" ht="15">
      <c r="B238" s="15"/>
      <c r="C238" s="15"/>
      <c r="D238" s="15"/>
      <c r="E238" s="15"/>
      <c r="F238" s="15"/>
      <c r="G238" s="15"/>
      <c r="M238" s="102">
        <v>1188000</v>
      </c>
      <c r="N238" s="103">
        <v>274700</v>
      </c>
      <c r="O238" s="104">
        <v>23.1143</v>
      </c>
      <c r="P238" s="103">
        <v>235.06</v>
      </c>
      <c r="Q238" s="104">
        <v>61.34</v>
      </c>
      <c r="R238" s="56">
        <f t="shared" si="30"/>
        <v>1.042447676494193</v>
      </c>
      <c r="S238" s="56">
        <f t="shared" si="29"/>
        <v>1.042447676494193</v>
      </c>
      <c r="T238" s="55">
        <f t="shared" si="34"/>
        <v>17399.599060856533</v>
      </c>
      <c r="U238" s="105">
        <f t="shared" si="35"/>
        <v>0.93976181225863598</v>
      </c>
      <c r="V238" s="106">
        <f t="shared" si="31"/>
        <v>4.2405392409456022</v>
      </c>
      <c r="W238" s="107">
        <f t="shared" si="32"/>
        <v>0.79314638837642093</v>
      </c>
      <c r="X238" s="106">
        <f t="shared" si="33"/>
        <v>6.2151132257180407E-2</v>
      </c>
    </row>
    <row r="239" spans="2:24" ht="15">
      <c r="B239" s="15"/>
      <c r="C239" s="15"/>
      <c r="D239" s="15"/>
      <c r="E239" s="15"/>
      <c r="F239" s="15"/>
      <c r="G239" s="15"/>
      <c r="M239" s="102">
        <v>1161000</v>
      </c>
      <c r="N239" s="103">
        <v>268100</v>
      </c>
      <c r="O239" s="104">
        <v>23.088200000000001</v>
      </c>
      <c r="P239" s="103">
        <v>236.06</v>
      </c>
      <c r="Q239" s="104">
        <v>61.38</v>
      </c>
      <c r="R239" s="56">
        <f t="shared" si="30"/>
        <v>1.0191441751018624</v>
      </c>
      <c r="S239" s="56">
        <f t="shared" si="29"/>
        <v>1.0191441751018624</v>
      </c>
      <c r="T239" s="55">
        <f t="shared" si="34"/>
        <v>17571.429031879514</v>
      </c>
      <c r="U239" s="105">
        <f t="shared" si="35"/>
        <v>0.94092289456782952</v>
      </c>
      <c r="V239" s="106">
        <f t="shared" si="31"/>
        <v>4.2448070828056217</v>
      </c>
      <c r="W239" s="107">
        <f t="shared" si="32"/>
        <v>0.75457380495304704</v>
      </c>
      <c r="X239" s="106">
        <f t="shared" si="33"/>
        <v>6.9997480760681158E-2</v>
      </c>
    </row>
    <row r="240" spans="2:24" ht="15">
      <c r="B240" s="15"/>
      <c r="C240" s="15"/>
      <c r="D240" s="15"/>
      <c r="E240" s="15"/>
      <c r="F240" s="15"/>
      <c r="G240" s="15"/>
      <c r="M240" s="102">
        <v>1138000</v>
      </c>
      <c r="N240" s="103">
        <v>262600</v>
      </c>
      <c r="O240" s="104">
        <v>23.0761</v>
      </c>
      <c r="P240" s="103">
        <v>237.06</v>
      </c>
      <c r="Q240" s="104">
        <v>61.38</v>
      </c>
      <c r="R240" s="56">
        <f t="shared" si="30"/>
        <v>0.99895441108175642</v>
      </c>
      <c r="S240" s="56">
        <f t="shared" si="29"/>
        <v>0.99895441108175642</v>
      </c>
      <c r="T240" s="55">
        <f t="shared" si="34"/>
        <v>17724.922570854986</v>
      </c>
      <c r="U240" s="105">
        <f t="shared" si="35"/>
        <v>0.94192633326105413</v>
      </c>
      <c r="V240" s="106">
        <f t="shared" si="31"/>
        <v>4.2485843466971991</v>
      </c>
      <c r="W240" s="107">
        <f t="shared" si="32"/>
        <v>0.72029645823801225</v>
      </c>
      <c r="X240" s="106">
        <f t="shared" si="33"/>
        <v>7.7650254683066355E-2</v>
      </c>
    </row>
    <row r="241" spans="2:24" ht="15">
      <c r="B241" s="15"/>
      <c r="C241" s="15"/>
      <c r="D241" s="15"/>
      <c r="E241" s="15"/>
      <c r="F241" s="15"/>
      <c r="G241" s="15"/>
      <c r="M241" s="102">
        <v>1122000</v>
      </c>
      <c r="N241" s="103">
        <v>258700</v>
      </c>
      <c r="O241" s="104">
        <v>23.051600000000001</v>
      </c>
      <c r="P241" s="103">
        <v>238.06</v>
      </c>
      <c r="Q241" s="104">
        <v>61.42</v>
      </c>
      <c r="R241" s="56">
        <f t="shared" si="30"/>
        <v>0.98528431897894098</v>
      </c>
      <c r="S241" s="56">
        <f t="shared" si="29"/>
        <v>0.98528431897894098</v>
      </c>
      <c r="T241" s="55">
        <f t="shared" si="34"/>
        <v>17837.924679829623</v>
      </c>
      <c r="U241" s="105">
        <f t="shared" si="35"/>
        <v>0.94260442792562693</v>
      </c>
      <c r="V241" s="106">
        <f t="shared" si="31"/>
        <v>4.2513443257953627</v>
      </c>
      <c r="W241" s="107">
        <f t="shared" si="32"/>
        <v>0.69516803182263054</v>
      </c>
      <c r="X241" s="106">
        <f t="shared" si="33"/>
        <v>8.4167460073362774E-2</v>
      </c>
    </row>
    <row r="242" spans="2:24" ht="15">
      <c r="B242" s="15"/>
      <c r="C242" s="15"/>
      <c r="D242" s="15"/>
      <c r="E242" s="15"/>
      <c r="F242" s="15"/>
      <c r="G242" s="15"/>
      <c r="M242" s="102">
        <v>1102000</v>
      </c>
      <c r="N242" s="103">
        <v>254300</v>
      </c>
      <c r="O242" s="104">
        <v>23.081800000000001</v>
      </c>
      <c r="P242" s="103">
        <v>239.06</v>
      </c>
      <c r="Q242" s="104">
        <v>61.41</v>
      </c>
      <c r="R242" s="56">
        <f t="shared" si="30"/>
        <v>0.96762929351897187</v>
      </c>
      <c r="S242" s="56">
        <f t="shared" si="29"/>
        <v>0.96762929351897187</v>
      </c>
      <c r="T242" s="55">
        <f t="shared" si="34"/>
        <v>17976.201667817761</v>
      </c>
      <c r="U242" s="105">
        <f t="shared" si="35"/>
        <v>0.94347862844059294</v>
      </c>
      <c r="V242" s="106">
        <f t="shared" si="31"/>
        <v>4.254697931614519</v>
      </c>
      <c r="W242" s="107">
        <f t="shared" si="32"/>
        <v>0.66454073444021766</v>
      </c>
      <c r="X242" s="106">
        <f t="shared" si="33"/>
        <v>9.1862674644435482E-2</v>
      </c>
    </row>
    <row r="243" spans="2:24" ht="15">
      <c r="B243" s="15"/>
      <c r="C243" s="15"/>
      <c r="D243" s="15"/>
      <c r="E243" s="15"/>
      <c r="F243" s="15"/>
      <c r="G243" s="15"/>
      <c r="M243" s="102">
        <v>1085000</v>
      </c>
      <c r="N243" s="103">
        <v>250300</v>
      </c>
      <c r="O243" s="104">
        <v>23.076499999999999</v>
      </c>
      <c r="P243" s="103">
        <v>240.06</v>
      </c>
      <c r="Q243" s="104">
        <v>61.34</v>
      </c>
      <c r="R243" s="56">
        <f t="shared" si="30"/>
        <v>0.95206711194966265</v>
      </c>
      <c r="S243" s="56">
        <f t="shared" si="29"/>
        <v>0.95206711194966265</v>
      </c>
      <c r="T243" s="55">
        <f t="shared" si="34"/>
        <v>18101.456016474429</v>
      </c>
      <c r="U243" s="105">
        <f t="shared" si="35"/>
        <v>0.94424774390987654</v>
      </c>
      <c r="V243" s="106">
        <f t="shared" si="31"/>
        <v>4.2577135093712917</v>
      </c>
      <c r="W243" s="107">
        <f t="shared" si="32"/>
        <v>0.6369120536740791</v>
      </c>
      <c r="X243" s="106">
        <f t="shared" si="33"/>
        <v>9.9322710756686458E-2</v>
      </c>
    </row>
    <row r="244" spans="2:24" ht="15">
      <c r="B244" s="15"/>
      <c r="C244" s="15"/>
      <c r="D244" s="15"/>
      <c r="E244" s="15"/>
      <c r="F244" s="15"/>
      <c r="G244" s="15"/>
      <c r="M244" s="99">
        <v>1168000</v>
      </c>
      <c r="N244" s="100">
        <v>315400</v>
      </c>
      <c r="O244" s="101">
        <v>24.751259999999998</v>
      </c>
      <c r="P244" s="100">
        <v>241.06</v>
      </c>
      <c r="Q244" s="101">
        <v>60.36</v>
      </c>
      <c r="R244" s="56">
        <f t="shared" si="30"/>
        <v>1.0151670612032706</v>
      </c>
      <c r="S244" s="56">
        <f t="shared" si="29"/>
        <v>1.0151670612032706</v>
      </c>
      <c r="T244" s="55">
        <f t="shared" si="34"/>
        <v>17684.407299279297</v>
      </c>
      <c r="U244" s="105">
        <f t="shared" si="35"/>
        <v>0.94112074204553109</v>
      </c>
      <c r="V244" s="106">
        <f t="shared" si="31"/>
        <v>4.2475905088233219</v>
      </c>
      <c r="W244" s="107">
        <f t="shared" si="32"/>
        <v>0.72932783435557624</v>
      </c>
      <c r="X244" s="106">
        <f t="shared" si="33"/>
        <v>8.1704063604887675E-2</v>
      </c>
    </row>
    <row r="245" spans="2:24" ht="15">
      <c r="B245" s="15"/>
      <c r="C245" s="15"/>
      <c r="D245" s="15"/>
      <c r="E245" s="15"/>
      <c r="F245" s="15"/>
      <c r="G245" s="15"/>
      <c r="M245" s="102">
        <v>1137000</v>
      </c>
      <c r="N245" s="103">
        <v>278300</v>
      </c>
      <c r="O245" s="104">
        <v>24.482199999999999</v>
      </c>
      <c r="P245" s="103">
        <v>242.06</v>
      </c>
      <c r="Q245" s="104">
        <v>60.5</v>
      </c>
      <c r="R245" s="56">
        <f t="shared" si="30"/>
        <v>0.9895944262836659</v>
      </c>
      <c r="S245" s="56">
        <f t="shared" si="29"/>
        <v>0.9895944262836659</v>
      </c>
      <c r="T245" s="55">
        <f t="shared" si="34"/>
        <v>17886.89173662326</v>
      </c>
      <c r="U245" s="105">
        <f t="shared" si="35"/>
        <v>0.94239074254821875</v>
      </c>
      <c r="V245" s="106">
        <f t="shared" si="31"/>
        <v>4.2525348783586292</v>
      </c>
      <c r="W245" s="107">
        <f t="shared" si="32"/>
        <v>0.68430697773927385</v>
      </c>
      <c r="X245" s="106">
        <f t="shared" si="33"/>
        <v>9.3200426238744818E-2</v>
      </c>
    </row>
    <row r="246" spans="2:24" ht="15">
      <c r="B246" s="15"/>
      <c r="C246" s="15"/>
      <c r="D246" s="15"/>
      <c r="E246" s="15"/>
      <c r="F246" s="15"/>
      <c r="G246" s="15"/>
      <c r="M246" s="102">
        <v>1063000</v>
      </c>
      <c r="N246" s="103">
        <v>257000</v>
      </c>
      <c r="O246" s="104">
        <v>24.184200000000001</v>
      </c>
      <c r="P246" s="103">
        <v>243.06</v>
      </c>
      <c r="Q246" s="104">
        <v>61.18</v>
      </c>
      <c r="R246" s="56">
        <f t="shared" si="30"/>
        <v>0.93133518606662258</v>
      </c>
      <c r="S246" s="56">
        <f t="shared" si="29"/>
        <v>0.93133518606662258</v>
      </c>
      <c r="T246" s="55">
        <f t="shared" si="34"/>
        <v>18264.800920145943</v>
      </c>
      <c r="U246" s="105">
        <f t="shared" si="35"/>
        <v>0.94527024755011446</v>
      </c>
      <c r="V246" s="106">
        <f t="shared" si="31"/>
        <v>4.2616149429178636</v>
      </c>
      <c r="W246" s="107">
        <f t="shared" si="32"/>
        <v>0.6010424354700632</v>
      </c>
      <c r="X246" s="106">
        <f t="shared" si="33"/>
        <v>0.10909330109664098</v>
      </c>
    </row>
    <row r="247" spans="2:24" ht="15">
      <c r="B247" s="15"/>
      <c r="C247" s="15"/>
      <c r="D247" s="15"/>
      <c r="E247" s="15"/>
      <c r="F247" s="15"/>
      <c r="G247" s="15"/>
      <c r="M247" s="102">
        <v>1028000</v>
      </c>
      <c r="N247" s="103">
        <v>247800</v>
      </c>
      <c r="O247" s="104">
        <v>24.109300000000001</v>
      </c>
      <c r="P247" s="103">
        <v>244.06</v>
      </c>
      <c r="Q247" s="104">
        <v>61.32</v>
      </c>
      <c r="R247" s="56">
        <f t="shared" si="30"/>
        <v>0.90187852460373463</v>
      </c>
      <c r="S247" s="56">
        <f t="shared" si="29"/>
        <v>0.90187852460373463</v>
      </c>
      <c r="T247" s="55">
        <f t="shared" si="34"/>
        <v>18485.572386531614</v>
      </c>
      <c r="U247" s="105">
        <f t="shared" si="35"/>
        <v>0.94671892948666181</v>
      </c>
      <c r="V247" s="106">
        <f t="shared" si="31"/>
        <v>4.2668329025944693</v>
      </c>
      <c r="W247" s="107">
        <f t="shared" si="32"/>
        <v>0.55284788101362636</v>
      </c>
      <c r="X247" s="106">
        <f t="shared" si="33"/>
        <v>0.12182239016492519</v>
      </c>
    </row>
    <row r="248" spans="2:24" ht="15">
      <c r="B248" s="15"/>
      <c r="C248" s="15"/>
      <c r="D248" s="15"/>
      <c r="E248" s="15"/>
      <c r="F248" s="15"/>
      <c r="G248" s="15"/>
      <c r="M248" s="102">
        <v>1012000</v>
      </c>
      <c r="N248" s="103">
        <v>243200</v>
      </c>
      <c r="O248" s="104">
        <v>24.0366</v>
      </c>
      <c r="P248" s="103">
        <v>245.06</v>
      </c>
      <c r="Q248" s="104">
        <v>61.32</v>
      </c>
      <c r="R248" s="56">
        <f t="shared" si="30"/>
        <v>0.88784150476554424</v>
      </c>
      <c r="S248" s="56">
        <f t="shared" si="29"/>
        <v>0.88784150476554424</v>
      </c>
      <c r="T248" s="55">
        <f t="shared" si="34"/>
        <v>18608.729357752654</v>
      </c>
      <c r="U248" s="105">
        <f t="shared" si="35"/>
        <v>0.94740757532469744</v>
      </c>
      <c r="V248" s="106">
        <f t="shared" si="31"/>
        <v>4.2697167196242543</v>
      </c>
      <c r="W248" s="107">
        <f t="shared" si="32"/>
        <v>0.52610325464376473</v>
      </c>
      <c r="X248" s="106">
        <f t="shared" si="33"/>
        <v>0.13085456160116712</v>
      </c>
    </row>
    <row r="249" spans="2:24" ht="15">
      <c r="B249" s="15"/>
      <c r="C249" s="15"/>
      <c r="D249" s="15"/>
      <c r="E249" s="15"/>
      <c r="F249" s="15"/>
      <c r="G249" s="15"/>
      <c r="M249" s="102">
        <v>989800</v>
      </c>
      <c r="N249" s="103">
        <v>238700</v>
      </c>
      <c r="O249" s="104">
        <v>24.120100000000001</v>
      </c>
      <c r="P249" s="103">
        <v>246.06</v>
      </c>
      <c r="Q249" s="104">
        <v>61.37</v>
      </c>
      <c r="R249" s="56">
        <f t="shared" si="30"/>
        <v>0.86877934404802981</v>
      </c>
      <c r="S249" s="56">
        <f t="shared" si="29"/>
        <v>0.86877934404802981</v>
      </c>
      <c r="T249" s="55">
        <f t="shared" si="34"/>
        <v>18765.988001499543</v>
      </c>
      <c r="U249" s="105">
        <f t="shared" si="35"/>
        <v>0.94834100598909365</v>
      </c>
      <c r="V249" s="106">
        <f t="shared" si="31"/>
        <v>4.2733714343128559</v>
      </c>
      <c r="W249" s="107">
        <f t="shared" si="32"/>
        <v>0.49209749836716554</v>
      </c>
      <c r="X249" s="106">
        <f t="shared" si="33"/>
        <v>0.14188921286554243</v>
      </c>
    </row>
    <row r="250" spans="2:24" ht="15">
      <c r="B250" s="15"/>
      <c r="C250" s="15"/>
      <c r="D250" s="15"/>
      <c r="E250" s="15"/>
      <c r="F250" s="15"/>
      <c r="G250" s="15"/>
      <c r="M250" s="102">
        <v>969000</v>
      </c>
      <c r="N250" s="103">
        <v>233100</v>
      </c>
      <c r="O250" s="104">
        <v>24.0532</v>
      </c>
      <c r="P250" s="103">
        <v>247.06</v>
      </c>
      <c r="Q250" s="104">
        <v>61.4</v>
      </c>
      <c r="R250" s="56">
        <f t="shared" si="30"/>
        <v>0.85076550318971311</v>
      </c>
      <c r="S250" s="56">
        <f t="shared" si="29"/>
        <v>0.85076550318971311</v>
      </c>
      <c r="T250" s="55">
        <f t="shared" si="34"/>
        <v>18915.798563458895</v>
      </c>
      <c r="U250" s="105">
        <f t="shared" si="35"/>
        <v>0.94922126286111985</v>
      </c>
      <c r="V250" s="106">
        <f t="shared" si="31"/>
        <v>4.2768246805155146</v>
      </c>
      <c r="W250" s="107">
        <f t="shared" si="32"/>
        <v>0.45985111234634601</v>
      </c>
      <c r="X250" s="106">
        <f t="shared" si="33"/>
        <v>0.15281406096844077</v>
      </c>
    </row>
    <row r="251" spans="2:24" ht="15">
      <c r="B251" s="15"/>
      <c r="C251" s="15"/>
      <c r="D251" s="15"/>
      <c r="E251" s="15"/>
      <c r="F251" s="15"/>
      <c r="G251" s="15"/>
      <c r="M251" s="102">
        <v>953400</v>
      </c>
      <c r="N251" s="103">
        <v>229300</v>
      </c>
      <c r="O251" s="104">
        <v>24.048400000000001</v>
      </c>
      <c r="P251" s="103">
        <v>248.06</v>
      </c>
      <c r="Q251" s="104">
        <v>61.39</v>
      </c>
      <c r="R251" s="56">
        <f t="shared" si="30"/>
        <v>0.83698930184696108</v>
      </c>
      <c r="S251" s="56">
        <f t="shared" si="29"/>
        <v>0.83698930184696108</v>
      </c>
      <c r="T251" s="55">
        <f t="shared" si="34"/>
        <v>19037.257583332783</v>
      </c>
      <c r="U251" s="105">
        <f t="shared" si="35"/>
        <v>0.94989324309174838</v>
      </c>
      <c r="V251" s="106">
        <f t="shared" si="31"/>
        <v>4.2796043861594004</v>
      </c>
      <c r="W251" s="107">
        <f t="shared" si="32"/>
        <v>0.43381264376172801</v>
      </c>
      <c r="X251" s="106">
        <f t="shared" si="33"/>
        <v>0.16255141762477693</v>
      </c>
    </row>
    <row r="252" spans="2:24" ht="15">
      <c r="B252" s="15"/>
      <c r="C252" s="15"/>
      <c r="D252" s="15"/>
      <c r="E252" s="15"/>
      <c r="F252" s="15"/>
      <c r="G252" s="15"/>
      <c r="M252" s="102">
        <v>938500</v>
      </c>
      <c r="N252" s="103">
        <v>225900</v>
      </c>
      <c r="O252" s="104">
        <v>24.072199999999999</v>
      </c>
      <c r="P252" s="103">
        <v>249.06</v>
      </c>
      <c r="Q252" s="104">
        <v>61.4</v>
      </c>
      <c r="R252" s="56">
        <f t="shared" si="30"/>
        <v>0.82398702243915967</v>
      </c>
      <c r="S252" s="56">
        <f t="shared" si="29"/>
        <v>0.82398702243915967</v>
      </c>
      <c r="T252" s="55">
        <f t="shared" si="34"/>
        <v>19153.533041388207</v>
      </c>
      <c r="U252" s="105">
        <f t="shared" si="35"/>
        <v>0.95052652034016771</v>
      </c>
      <c r="V252" s="106">
        <f t="shared" si="31"/>
        <v>4.282248895216151</v>
      </c>
      <c r="W252" s="107">
        <f t="shared" si="32"/>
        <v>0.4089728493238205</v>
      </c>
      <c r="X252" s="106">
        <f t="shared" si="33"/>
        <v>0.17223676388660872</v>
      </c>
    </row>
    <row r="253" spans="2:24" ht="15">
      <c r="B253" s="15"/>
      <c r="C253" s="15"/>
      <c r="D253" s="15"/>
      <c r="E253" s="15"/>
      <c r="F253" s="15"/>
      <c r="G253" s="15"/>
      <c r="M253" s="102">
        <v>923700</v>
      </c>
      <c r="N253" s="103">
        <v>222200</v>
      </c>
      <c r="O253" s="104">
        <v>24.056100000000001</v>
      </c>
      <c r="P253" s="103">
        <v>250.06</v>
      </c>
      <c r="Q253" s="104">
        <v>61.42</v>
      </c>
      <c r="R253" s="56">
        <f t="shared" si="30"/>
        <v>0.81114717062464148</v>
      </c>
      <c r="S253" s="56">
        <f t="shared" si="29"/>
        <v>0.81114717062464148</v>
      </c>
      <c r="T253" s="55">
        <f t="shared" si="34"/>
        <v>19268.552120272772</v>
      </c>
      <c r="U253" s="105">
        <f t="shared" si="35"/>
        <v>0.95115098164822864</v>
      </c>
      <c r="V253" s="106">
        <f t="shared" si="31"/>
        <v>4.2848490820762981</v>
      </c>
      <c r="W253" s="107">
        <f t="shared" si="32"/>
        <v>0.38448477952870519</v>
      </c>
      <c r="X253" s="106">
        <f t="shared" si="33"/>
        <v>0.18204079597570169</v>
      </c>
    </row>
    <row r="254" spans="2:24" ht="15">
      <c r="B254" s="15"/>
      <c r="C254" s="15"/>
      <c r="D254" s="15"/>
      <c r="E254" s="15"/>
      <c r="F254" s="15"/>
      <c r="G254" s="15"/>
      <c r="M254" s="99">
        <v>959000</v>
      </c>
      <c r="N254" s="100">
        <v>283100</v>
      </c>
      <c r="O254" s="101">
        <v>25.736699999999999</v>
      </c>
      <c r="P254" s="100">
        <v>251.06</v>
      </c>
      <c r="Q254" s="101">
        <v>61.1</v>
      </c>
      <c r="R254" s="56">
        <f t="shared" si="30"/>
        <v>0.83957048139301715</v>
      </c>
      <c r="S254" s="56">
        <f t="shared" si="29"/>
        <v>0.83957048139301715</v>
      </c>
      <c r="T254" s="55">
        <f t="shared" si="34"/>
        <v>19030.788789888407</v>
      </c>
      <c r="U254" s="105">
        <f t="shared" si="35"/>
        <v>0.94976741656899466</v>
      </c>
      <c r="V254" s="106">
        <f t="shared" si="31"/>
        <v>4.2794567893378055</v>
      </c>
      <c r="W254" s="107">
        <f t="shared" si="32"/>
        <v>0.43519706788553769</v>
      </c>
      <c r="X254" s="106">
        <f t="shared" si="33"/>
        <v>0.16351785755169099</v>
      </c>
    </row>
    <row r="255" spans="2:24" ht="15">
      <c r="B255" s="15"/>
      <c r="C255" s="15"/>
      <c r="D255" s="15"/>
      <c r="E255" s="15"/>
      <c r="F255" s="15"/>
      <c r="G255" s="15"/>
      <c r="M255" s="102">
        <v>956700</v>
      </c>
      <c r="N255" s="103">
        <v>245500</v>
      </c>
      <c r="O255" s="104">
        <v>25.662199999999999</v>
      </c>
      <c r="P255" s="103">
        <v>252.06</v>
      </c>
      <c r="Q255" s="104">
        <v>61.19</v>
      </c>
      <c r="R255" s="56">
        <f t="shared" si="30"/>
        <v>0.83828214689672953</v>
      </c>
      <c r="S255" s="56">
        <f t="shared" si="29"/>
        <v>0.83828214689672953</v>
      </c>
      <c r="T255" s="55">
        <f t="shared" si="34"/>
        <v>19051.908528728098</v>
      </c>
      <c r="U255" s="105">
        <f t="shared" si="35"/>
        <v>0.94983022444774867</v>
      </c>
      <c r="V255" s="106">
        <f t="shared" si="31"/>
        <v>4.2799384877270183</v>
      </c>
      <c r="W255" s="107">
        <f t="shared" si="32"/>
        <v>0.4306780878586256</v>
      </c>
      <c r="X255" s="106">
        <f t="shared" si="33"/>
        <v>0.16614106894433811</v>
      </c>
    </row>
    <row r="256" spans="2:24" ht="15">
      <c r="B256" s="15"/>
      <c r="C256" s="15"/>
      <c r="D256" s="15"/>
      <c r="E256" s="15"/>
      <c r="F256" s="15"/>
      <c r="G256" s="15"/>
      <c r="M256" s="102">
        <v>905600</v>
      </c>
      <c r="N256" s="103">
        <v>228100</v>
      </c>
      <c r="O256" s="104">
        <v>25.187999999999999</v>
      </c>
      <c r="P256" s="103">
        <v>253.06</v>
      </c>
      <c r="Q256" s="104">
        <v>61.46</v>
      </c>
      <c r="R256" s="56">
        <f t="shared" si="30"/>
        <v>0.79555491014447477</v>
      </c>
      <c r="S256" s="56">
        <f t="shared" si="29"/>
        <v>0.79555491014447477</v>
      </c>
      <c r="T256" s="55">
        <f t="shared" si="34"/>
        <v>19367.989544155444</v>
      </c>
      <c r="U256" s="105">
        <f t="shared" si="35"/>
        <v>0.9519081000412718</v>
      </c>
      <c r="V256" s="106">
        <f t="shared" si="31"/>
        <v>4.2870845419790697</v>
      </c>
      <c r="W256" s="107">
        <f t="shared" si="32"/>
        <v>0.36338030977291602</v>
      </c>
      <c r="X256" s="106">
        <f t="shared" si="33"/>
        <v>0.18677488520631649</v>
      </c>
    </row>
    <row r="257" spans="2:24" ht="15">
      <c r="B257" s="15"/>
      <c r="C257" s="15"/>
      <c r="D257" s="15"/>
      <c r="E257" s="15"/>
      <c r="F257" s="15"/>
      <c r="G257" s="15"/>
      <c r="M257" s="102">
        <v>881800</v>
      </c>
      <c r="N257" s="103">
        <v>221100</v>
      </c>
      <c r="O257" s="104">
        <v>25.071400000000001</v>
      </c>
      <c r="P257" s="103">
        <v>254.06</v>
      </c>
      <c r="Q257" s="104">
        <v>61.51</v>
      </c>
      <c r="R257" s="56">
        <f t="shared" si="30"/>
        <v>0.77501435437027566</v>
      </c>
      <c r="S257" s="56">
        <f t="shared" si="29"/>
        <v>0.77501435437027566</v>
      </c>
      <c r="T257" s="55">
        <f t="shared" si="34"/>
        <v>19545.080353542158</v>
      </c>
      <c r="U257" s="105">
        <f t="shared" si="35"/>
        <v>0.95290348394735602</v>
      </c>
      <c r="V257" s="106">
        <f t="shared" si="31"/>
        <v>4.2910374602391395</v>
      </c>
      <c r="W257" s="107">
        <f t="shared" si="32"/>
        <v>0.32594520595899468</v>
      </c>
      <c r="X257" s="106">
        <f t="shared" si="33"/>
        <v>0.20166310005483309</v>
      </c>
    </row>
    <row r="258" spans="2:24" ht="15">
      <c r="B258" s="15"/>
      <c r="C258" s="15"/>
      <c r="D258" s="15"/>
      <c r="E258" s="15"/>
      <c r="F258" s="15"/>
      <c r="G258" s="15"/>
      <c r="M258" s="102">
        <v>868800</v>
      </c>
      <c r="N258" s="103">
        <v>217700</v>
      </c>
      <c r="O258" s="104">
        <v>25.059799999999999</v>
      </c>
      <c r="P258" s="103">
        <v>255.06</v>
      </c>
      <c r="Q258" s="104">
        <v>61.51</v>
      </c>
      <c r="R258" s="56">
        <f t="shared" si="30"/>
        <v>0.76358864944079774</v>
      </c>
      <c r="S258" s="56">
        <f t="shared" si="29"/>
        <v>0.76358864944079774</v>
      </c>
      <c r="T258" s="55">
        <f t="shared" si="34"/>
        <v>19657.003318802894</v>
      </c>
      <c r="U258" s="105">
        <f t="shared" si="35"/>
        <v>0.95345618138794996</v>
      </c>
      <c r="V258" s="106">
        <f t="shared" si="31"/>
        <v>4.2935173109882658</v>
      </c>
      <c r="W258" s="107">
        <f t="shared" si="32"/>
        <v>0.30238421894731005</v>
      </c>
      <c r="X258" s="106">
        <f t="shared" si="33"/>
        <v>0.21270952670682233</v>
      </c>
    </row>
    <row r="259" spans="2:24" ht="15">
      <c r="B259" s="15"/>
      <c r="C259" s="15"/>
      <c r="D259" s="15"/>
      <c r="E259" s="15"/>
      <c r="F259" s="15"/>
      <c r="G259" s="15"/>
      <c r="M259" s="102">
        <v>853600</v>
      </c>
      <c r="N259" s="103">
        <v>214100</v>
      </c>
      <c r="O259" s="104">
        <v>25.075199999999999</v>
      </c>
      <c r="P259" s="103">
        <v>256.06</v>
      </c>
      <c r="Q259" s="104">
        <v>61.54</v>
      </c>
      <c r="R259" s="56">
        <f t="shared" si="30"/>
        <v>0.75044245547522503</v>
      </c>
      <c r="S259" s="56">
        <f t="shared" si="29"/>
        <v>0.75044245547522503</v>
      </c>
      <c r="T259" s="55">
        <f t="shared" si="34"/>
        <v>19782.005280096513</v>
      </c>
      <c r="U259" s="105">
        <f t="shared" si="35"/>
        <v>0.95409123530635764</v>
      </c>
      <c r="V259" s="106">
        <f t="shared" si="31"/>
        <v>4.2962703134461409</v>
      </c>
      <c r="W259" s="107">
        <f t="shared" si="32"/>
        <v>0.27615900545844596</v>
      </c>
      <c r="X259" s="106">
        <f t="shared" si="33"/>
        <v>0.22494479095981856</v>
      </c>
    </row>
    <row r="260" spans="2:24" ht="15">
      <c r="B260" s="15"/>
      <c r="C260" s="15"/>
      <c r="D260" s="15"/>
      <c r="E260" s="15"/>
      <c r="F260" s="15"/>
      <c r="G260" s="15"/>
      <c r="M260" s="102">
        <v>838900</v>
      </c>
      <c r="N260" s="103">
        <v>210200</v>
      </c>
      <c r="O260" s="104">
        <v>25.050699999999999</v>
      </c>
      <c r="P260" s="103">
        <v>257.06</v>
      </c>
      <c r="Q260" s="104">
        <v>61.59</v>
      </c>
      <c r="R260" s="56">
        <f t="shared" si="30"/>
        <v>0.73786753770104108</v>
      </c>
      <c r="S260" s="56">
        <f t="shared" ref="S260:S313" si="36">R260</f>
        <v>0.73786753770104108</v>
      </c>
      <c r="T260" s="55">
        <f t="shared" si="34"/>
        <v>19902.559623844383</v>
      </c>
      <c r="U260" s="105">
        <f t="shared" si="35"/>
        <v>0.95469782482231702</v>
      </c>
      <c r="V260" s="106">
        <f t="shared" si="31"/>
        <v>4.2989089336472013</v>
      </c>
      <c r="W260" s="107">
        <f t="shared" si="32"/>
        <v>0.25095506182867489</v>
      </c>
      <c r="X260" s="106">
        <f t="shared" si="33"/>
        <v>0.23708375916015759</v>
      </c>
    </row>
    <row r="261" spans="2:24" ht="15">
      <c r="B261" s="15"/>
      <c r="C261" s="15"/>
      <c r="D261" s="15"/>
      <c r="E261" s="15"/>
      <c r="F261" s="15"/>
      <c r="G261" s="15"/>
      <c r="M261" s="102">
        <v>826600</v>
      </c>
      <c r="N261" s="103">
        <v>207300</v>
      </c>
      <c r="O261" s="104">
        <v>25.0778</v>
      </c>
      <c r="P261" s="103">
        <v>258.06</v>
      </c>
      <c r="Q261" s="104">
        <v>61.61</v>
      </c>
      <c r="R261" s="56">
        <f t="shared" ref="R261:R313" si="37">M261*SIN(RADIANS(Q261))/10^6</f>
        <v>0.72718611704561542</v>
      </c>
      <c r="S261" s="56">
        <f t="shared" si="36"/>
        <v>0.72718611704561542</v>
      </c>
      <c r="T261" s="55">
        <f t="shared" si="34"/>
        <v>20008.865373563462</v>
      </c>
      <c r="U261" s="105">
        <f t="shared" si="35"/>
        <v>0.95521241108328203</v>
      </c>
      <c r="V261" s="106">
        <f t="shared" si="31"/>
        <v>4.3012224621508803</v>
      </c>
      <c r="W261" s="107">
        <f t="shared" si="32"/>
        <v>0.22880119608135097</v>
      </c>
      <c r="X261" s="106">
        <f t="shared" si="33"/>
        <v>0.24838752944455614</v>
      </c>
    </row>
    <row r="262" spans="2:24" ht="15">
      <c r="B262" s="15"/>
      <c r="C262" s="15"/>
      <c r="D262" s="15"/>
      <c r="E262" s="15"/>
      <c r="F262" s="15"/>
      <c r="G262" s="15"/>
      <c r="M262" s="102">
        <v>812900</v>
      </c>
      <c r="N262" s="103">
        <v>203700</v>
      </c>
      <c r="O262" s="104">
        <v>25.063600000000001</v>
      </c>
      <c r="P262" s="103">
        <v>259.06</v>
      </c>
      <c r="Q262" s="104">
        <v>61.66</v>
      </c>
      <c r="R262" s="56">
        <f t="shared" si="37"/>
        <v>0.71547081587128492</v>
      </c>
      <c r="S262" s="56">
        <f t="shared" si="36"/>
        <v>0.71547081587128492</v>
      </c>
      <c r="T262" s="55">
        <f t="shared" si="34"/>
        <v>20123.025049146971</v>
      </c>
      <c r="U262" s="105">
        <f t="shared" si="35"/>
        <v>0.95577610517196643</v>
      </c>
      <c r="V262" s="106">
        <f t="shared" si="31"/>
        <v>4.3036932678053414</v>
      </c>
      <c r="W262" s="107">
        <f t="shared" si="32"/>
        <v>0.20508420223973367</v>
      </c>
      <c r="X262" s="106">
        <f t="shared" si="33"/>
        <v>0.26049449537428238</v>
      </c>
    </row>
    <row r="263" spans="2:24" ht="15">
      <c r="B263" s="15"/>
      <c r="C263" s="15"/>
      <c r="D263" s="15"/>
      <c r="E263" s="15"/>
      <c r="F263" s="15"/>
      <c r="G263" s="15"/>
      <c r="M263" s="102">
        <v>799900</v>
      </c>
      <c r="N263" s="103">
        <v>200600</v>
      </c>
      <c r="O263" s="104">
        <v>25.0794</v>
      </c>
      <c r="P263" s="103">
        <v>260.06</v>
      </c>
      <c r="Q263" s="104">
        <v>61.65</v>
      </c>
      <c r="R263" s="56">
        <f t="shared" si="37"/>
        <v>0.70396263230307632</v>
      </c>
      <c r="S263" s="56">
        <f t="shared" si="36"/>
        <v>0.70396263230307632</v>
      </c>
      <c r="T263" s="55">
        <f t="shared" si="34"/>
        <v>20235.716126312</v>
      </c>
      <c r="U263" s="105">
        <f t="shared" si="35"/>
        <v>0.95632912213011423</v>
      </c>
      <c r="V263" s="106">
        <f t="shared" ref="V263:V313" si="38">IF(T263&lt;100,"",LOG(T263))</f>
        <v>4.3061185783447034</v>
      </c>
      <c r="W263" s="107">
        <f t="shared" ref="W263:W313" si="39">IF(T263&lt;0,0,$Z$6-$AA$6*T263^$AB$6)</f>
        <v>0.18174643912187705</v>
      </c>
      <c r="X263" s="106">
        <f t="shared" ref="X263:X313" si="40">IF(S263&lt;=0,"",(W263-S263)^2)</f>
        <v>0.27270975242066364</v>
      </c>
    </row>
    <row r="264" spans="2:24" ht="15">
      <c r="B264" s="15"/>
      <c r="C264" s="15"/>
      <c r="D264" s="15"/>
      <c r="E264" s="15"/>
      <c r="F264" s="15"/>
      <c r="G264" s="15"/>
      <c r="M264" s="99">
        <v>828100</v>
      </c>
      <c r="N264" s="100">
        <v>259500</v>
      </c>
      <c r="O264" s="101">
        <v>26.6342</v>
      </c>
      <c r="P264" s="100">
        <v>261.07</v>
      </c>
      <c r="Q264" s="101">
        <v>60.85</v>
      </c>
      <c r="R264" s="56">
        <f t="shared" si="37"/>
        <v>0.72321905042278301</v>
      </c>
      <c r="S264" s="56">
        <f t="shared" si="36"/>
        <v>0.72321905042278301</v>
      </c>
      <c r="T264" s="55">
        <f t="shared" si="34"/>
        <v>20050.248942042814</v>
      </c>
      <c r="U264" s="105">
        <f t="shared" si="35"/>
        <v>0.95540337262401043</v>
      </c>
      <c r="V264" s="106">
        <f t="shared" si="38"/>
        <v>4.3021197691499333</v>
      </c>
      <c r="W264" s="107">
        <f t="shared" si="39"/>
        <v>0.22019486846257408</v>
      </c>
      <c r="X264" s="106">
        <f t="shared" si="40"/>
        <v>0.25303332763673736</v>
      </c>
    </row>
    <row r="265" spans="2:24" ht="15">
      <c r="B265" s="15"/>
      <c r="C265" s="15"/>
      <c r="D265" s="15"/>
      <c r="E265" s="15"/>
      <c r="F265" s="15"/>
      <c r="G265" s="15"/>
      <c r="M265" s="102">
        <v>826200</v>
      </c>
      <c r="N265" s="103">
        <v>221200</v>
      </c>
      <c r="O265" s="104">
        <v>26.768999999999998</v>
      </c>
      <c r="P265" s="103">
        <v>262.07</v>
      </c>
      <c r="Q265" s="104">
        <v>61.01</v>
      </c>
      <c r="R265" s="56">
        <f t="shared" si="37"/>
        <v>0.72268070014449026</v>
      </c>
      <c r="S265" s="56">
        <f t="shared" si="36"/>
        <v>0.72268070014449026</v>
      </c>
      <c r="T265" s="55">
        <f t="shared" si="34"/>
        <v>20061.66027196349</v>
      </c>
      <c r="U265" s="105">
        <f t="shared" si="35"/>
        <v>0.95542928056663101</v>
      </c>
      <c r="V265" s="106">
        <f t="shared" si="38"/>
        <v>4.3023668717110697</v>
      </c>
      <c r="W265" s="107">
        <f t="shared" si="39"/>
        <v>0.21782347103430943</v>
      </c>
      <c r="X265" s="106">
        <f t="shared" si="40"/>
        <v>0.25488082178480964</v>
      </c>
    </row>
    <row r="266" spans="2:24" ht="15">
      <c r="B266" s="15"/>
      <c r="C266" s="15"/>
      <c r="D266" s="15"/>
      <c r="E266" s="15"/>
      <c r="F266" s="15"/>
      <c r="G266" s="15"/>
      <c r="M266" s="102">
        <v>781900</v>
      </c>
      <c r="N266" s="103">
        <v>204400</v>
      </c>
      <c r="O266" s="104">
        <v>26.147300000000001</v>
      </c>
      <c r="P266" s="103">
        <v>263.07</v>
      </c>
      <c r="Q266" s="104">
        <v>61.48</v>
      </c>
      <c r="R266" s="56">
        <f t="shared" si="37"/>
        <v>0.68701682539979469</v>
      </c>
      <c r="S266" s="56">
        <f t="shared" si="36"/>
        <v>0.68701682539979469</v>
      </c>
      <c r="T266" s="55">
        <f t="shared" si="34"/>
        <v>20352.638935530362</v>
      </c>
      <c r="U266" s="105">
        <f t="shared" si="35"/>
        <v>0.95714216015973363</v>
      </c>
      <c r="V266" s="106">
        <f t="shared" si="38"/>
        <v>4.3086207280986013</v>
      </c>
      <c r="W266" s="107">
        <f t="shared" si="39"/>
        <v>0.15760946318984637</v>
      </c>
      <c r="X266" s="106">
        <f t="shared" si="40"/>
        <v>0.28027215516209542</v>
      </c>
    </row>
    <row r="267" spans="2:24" ht="15">
      <c r="B267" s="15"/>
      <c r="C267" s="15"/>
      <c r="D267" s="15"/>
      <c r="E267" s="15"/>
      <c r="F267" s="15"/>
      <c r="G267" s="15"/>
      <c r="M267" s="102">
        <v>759900</v>
      </c>
      <c r="N267" s="103">
        <v>198400</v>
      </c>
      <c r="O267" s="104">
        <v>26.109400000000001</v>
      </c>
      <c r="P267" s="103">
        <v>264.07</v>
      </c>
      <c r="Q267" s="104">
        <v>61.63</v>
      </c>
      <c r="R267" s="56">
        <f t="shared" si="37"/>
        <v>0.66863410153275316</v>
      </c>
      <c r="S267" s="56">
        <f t="shared" si="36"/>
        <v>0.66863410153275316</v>
      </c>
      <c r="T267" s="55">
        <f t="shared" si="34"/>
        <v>20525.647982780967</v>
      </c>
      <c r="U267" s="105">
        <f t="shared" si="35"/>
        <v>0.95802242186643638</v>
      </c>
      <c r="V267" s="106">
        <f t="shared" si="38"/>
        <v>4.3122968764323568</v>
      </c>
      <c r="W267" s="107">
        <f t="shared" si="39"/>
        <v>0.12203699773396615</v>
      </c>
      <c r="X267" s="106">
        <f t="shared" si="40"/>
        <v>0.29876839388122195</v>
      </c>
    </row>
    <row r="268" spans="2:24" ht="15">
      <c r="B268" s="15"/>
      <c r="C268" s="15"/>
      <c r="D268" s="15"/>
      <c r="E268" s="15"/>
      <c r="F268" s="15"/>
      <c r="G268" s="15"/>
      <c r="M268" s="102">
        <v>741800</v>
      </c>
      <c r="N268" s="103">
        <v>193500</v>
      </c>
      <c r="O268" s="104">
        <v>26.081800000000001</v>
      </c>
      <c r="P268" s="103">
        <v>265.07</v>
      </c>
      <c r="Q268" s="104">
        <v>61.67</v>
      </c>
      <c r="R268" s="56">
        <f t="shared" si="37"/>
        <v>0.6529538728088633</v>
      </c>
      <c r="S268" s="56">
        <f t="shared" si="36"/>
        <v>0.6529538728088633</v>
      </c>
      <c r="T268" s="55">
        <f t="shared" si="34"/>
        <v>20678.197957026445</v>
      </c>
      <c r="U268" s="105">
        <f t="shared" si="35"/>
        <v>0.95877186641795997</v>
      </c>
      <c r="V268" s="106">
        <f t="shared" si="38"/>
        <v>4.3155126886085613</v>
      </c>
      <c r="W268" s="107">
        <f t="shared" si="39"/>
        <v>9.0810815635672171E-2</v>
      </c>
      <c r="X268" s="106">
        <f t="shared" si="40"/>
        <v>0.31600481672802161</v>
      </c>
    </row>
    <row r="269" spans="2:24" ht="15">
      <c r="B269" s="15"/>
      <c r="C269" s="15"/>
      <c r="D269" s="15"/>
      <c r="E269" s="15"/>
      <c r="F269" s="15"/>
      <c r="G269" s="15"/>
      <c r="M269" s="102">
        <v>726700</v>
      </c>
      <c r="N269" s="103">
        <v>189500</v>
      </c>
      <c r="O269" s="104">
        <v>26.0777</v>
      </c>
      <c r="P269" s="103">
        <v>266.07</v>
      </c>
      <c r="Q269" s="104">
        <v>61.75</v>
      </c>
      <c r="R269" s="56">
        <f t="shared" si="37"/>
        <v>0.64014329945385362</v>
      </c>
      <c r="S269" s="56">
        <f t="shared" si="36"/>
        <v>0.64014329945385362</v>
      </c>
      <c r="T269" s="55">
        <f t="shared" si="34"/>
        <v>20808.436534903864</v>
      </c>
      <c r="U269" s="105">
        <f t="shared" si="35"/>
        <v>0.95938319585961851</v>
      </c>
      <c r="V269" s="106">
        <f t="shared" si="38"/>
        <v>4.3182394502369927</v>
      </c>
      <c r="W269" s="107">
        <f t="shared" si="39"/>
        <v>6.4254059485325143E-2</v>
      </c>
      <c r="X269" s="106">
        <f t="shared" si="40"/>
        <v>0.33164841671152939</v>
      </c>
    </row>
    <row r="270" spans="2:24" ht="15">
      <c r="B270" s="15"/>
      <c r="C270" s="15"/>
      <c r="D270" s="15"/>
      <c r="E270" s="15"/>
      <c r="F270" s="15"/>
      <c r="G270" s="15"/>
      <c r="M270" s="102">
        <v>712400</v>
      </c>
      <c r="N270" s="103">
        <v>185800</v>
      </c>
      <c r="O270" s="104">
        <v>26.082899999999999</v>
      </c>
      <c r="P270" s="103">
        <v>267.07</v>
      </c>
      <c r="Q270" s="104">
        <v>61.78</v>
      </c>
      <c r="R270" s="56">
        <f t="shared" si="37"/>
        <v>0.62772302967248594</v>
      </c>
      <c r="S270" s="56">
        <f t="shared" si="36"/>
        <v>0.62772302967248594</v>
      </c>
      <c r="T270" s="55">
        <f t="shared" si="34"/>
        <v>20935.604925812866</v>
      </c>
      <c r="U270" s="105">
        <f t="shared" si="35"/>
        <v>0.95997507927257897</v>
      </c>
      <c r="V270" s="106">
        <f t="shared" si="38"/>
        <v>4.3208855141714535</v>
      </c>
      <c r="W270" s="107">
        <f t="shared" si="39"/>
        <v>3.8413419761861078E-2</v>
      </c>
      <c r="X270" s="106">
        <f t="shared" si="40"/>
        <v>0.34728581633301286</v>
      </c>
    </row>
    <row r="271" spans="2:24" ht="15">
      <c r="B271" s="15"/>
      <c r="C271" s="15"/>
      <c r="D271" s="15"/>
      <c r="E271" s="15"/>
      <c r="F271" s="15"/>
      <c r="G271" s="15"/>
      <c r="M271" s="102">
        <v>701000</v>
      </c>
      <c r="N271" s="103">
        <v>182700</v>
      </c>
      <c r="O271" s="104">
        <v>26.070799999999998</v>
      </c>
      <c r="P271" s="103">
        <v>268.07</v>
      </c>
      <c r="Q271" s="104">
        <v>61.82</v>
      </c>
      <c r="R271" s="56">
        <f t="shared" si="37"/>
        <v>0.61790931314261743</v>
      </c>
      <c r="S271" s="56">
        <f t="shared" si="36"/>
        <v>0.61790931314261743</v>
      </c>
      <c r="T271" s="55">
        <f t="shared" ref="T271:T313" si="41">IF(S271&lt;S270,T270+(PI()*$AA$9*(O271)^2*(S270-S271))^($J$6)*(P271-P270)^$J$7,T270-(PI()*$AA$9*(O271)^2*(S271-S270))^($J$6)*(P271-P270)^$J$7)</f>
        <v>21041.326163624857</v>
      </c>
      <c r="U271" s="105">
        <f t="shared" si="35"/>
        <v>0.96044217852332903</v>
      </c>
      <c r="V271" s="106">
        <f t="shared" si="38"/>
        <v>4.323073108456704</v>
      </c>
      <c r="W271" s="107">
        <f t="shared" si="39"/>
        <v>1.699798822501819E-2</v>
      </c>
      <c r="X271" s="106">
        <f t="shared" si="40"/>
        <v>0.36109442041422452</v>
      </c>
    </row>
    <row r="272" spans="2:24" ht="15">
      <c r="B272" s="15"/>
      <c r="C272" s="15"/>
      <c r="D272" s="15"/>
      <c r="E272" s="15"/>
      <c r="F272" s="15"/>
      <c r="G272" s="15"/>
      <c r="M272" s="102">
        <v>688400</v>
      </c>
      <c r="N272" s="103">
        <v>179400</v>
      </c>
      <c r="O272" s="104">
        <v>26.060600000000001</v>
      </c>
      <c r="P272" s="103">
        <v>269.07</v>
      </c>
      <c r="Q272" s="104">
        <v>61.85</v>
      </c>
      <c r="R272" s="56">
        <f t="shared" si="37"/>
        <v>0.60697294660220302</v>
      </c>
      <c r="S272" s="56">
        <f t="shared" si="36"/>
        <v>0.60697294660220302</v>
      </c>
      <c r="T272" s="55">
        <f t="shared" si="41"/>
        <v>21156.310376353464</v>
      </c>
      <c r="U272" s="105">
        <f t="shared" si="35"/>
        <v>0.96096212087384247</v>
      </c>
      <c r="V272" s="106">
        <f t="shared" si="38"/>
        <v>4.3254399297663486</v>
      </c>
      <c r="W272" s="107">
        <f t="shared" si="39"/>
        <v>-6.2251884431852034E-3</v>
      </c>
      <c r="X272" s="106">
        <f t="shared" si="40"/>
        <v>0.3760119528231422</v>
      </c>
    </row>
    <row r="273" spans="2:24" ht="15">
      <c r="B273" s="15"/>
      <c r="C273" s="15"/>
      <c r="D273" s="15"/>
      <c r="E273" s="15"/>
      <c r="F273" s="15"/>
      <c r="G273" s="15"/>
      <c r="M273" s="102">
        <v>680400</v>
      </c>
      <c r="N273" s="103">
        <v>177300</v>
      </c>
      <c r="O273" s="104">
        <v>26.0611</v>
      </c>
      <c r="P273" s="103">
        <v>270.07</v>
      </c>
      <c r="Q273" s="104">
        <v>61.79</v>
      </c>
      <c r="R273" s="56">
        <f t="shared" si="37"/>
        <v>0.59958274320825389</v>
      </c>
      <c r="S273" s="56">
        <f t="shared" si="36"/>
        <v>0.59958274320825389</v>
      </c>
      <c r="T273" s="55">
        <f t="shared" si="41"/>
        <v>21240.974435212869</v>
      </c>
      <c r="U273" s="105">
        <f t="shared" si="35"/>
        <v>0.96131311760468563</v>
      </c>
      <c r="V273" s="106">
        <f t="shared" si="38"/>
        <v>4.3271744362384688</v>
      </c>
      <c r="W273" s="107">
        <f t="shared" si="39"/>
        <v>-2.3279297206457272E-2</v>
      </c>
      <c r="X273" s="106">
        <f t="shared" si="40"/>
        <v>0.38795712138957728</v>
      </c>
    </row>
    <row r="274" spans="2:24" ht="15">
      <c r="B274" s="15"/>
      <c r="C274" s="15"/>
      <c r="D274" s="15"/>
      <c r="E274" s="15"/>
      <c r="F274" s="15"/>
      <c r="G274" s="15"/>
      <c r="M274" s="99">
        <v>707600</v>
      </c>
      <c r="N274" s="100">
        <v>220140</v>
      </c>
      <c r="O274" s="101">
        <v>27.8812</v>
      </c>
      <c r="P274" s="100">
        <v>271.07</v>
      </c>
      <c r="Q274" s="101">
        <v>60.9</v>
      </c>
      <c r="R274" s="56">
        <f t="shared" si="37"/>
        <v>0.61828122501989513</v>
      </c>
      <c r="S274" s="56">
        <f t="shared" si="36"/>
        <v>0.61828122501989513</v>
      </c>
      <c r="T274" s="55">
        <f t="shared" si="41"/>
        <v>21046.711422309596</v>
      </c>
      <c r="U274" s="105">
        <f t="shared" si="35"/>
        <v>0.96042448594906871</v>
      </c>
      <c r="V274" s="106">
        <f t="shared" si="38"/>
        <v>4.3231842463608361</v>
      </c>
      <c r="W274" s="107">
        <f t="shared" si="39"/>
        <v>1.5908744874034042E-2</v>
      </c>
      <c r="X274" s="106">
        <f t="shared" si="40"/>
        <v>0.36285260483707582</v>
      </c>
    </row>
    <row r="275" spans="2:24" ht="15">
      <c r="B275" s="15"/>
      <c r="C275" s="15"/>
      <c r="D275" s="15"/>
      <c r="E275" s="15"/>
      <c r="F275" s="15"/>
      <c r="G275" s="15"/>
      <c r="M275" s="102">
        <v>704500</v>
      </c>
      <c r="N275" s="103">
        <v>195300</v>
      </c>
      <c r="O275" s="104">
        <v>27.729399999999998</v>
      </c>
      <c r="P275" s="103">
        <v>272.07</v>
      </c>
      <c r="Q275" s="104">
        <v>61.04</v>
      </c>
      <c r="R275" s="56">
        <f t="shared" si="37"/>
        <v>0.6164078792532135</v>
      </c>
      <c r="S275" s="56">
        <f t="shared" si="36"/>
        <v>0.6164078792532135</v>
      </c>
      <c r="T275" s="55">
        <f t="shared" si="41"/>
        <v>21078.644753539007</v>
      </c>
      <c r="U275" s="105">
        <f t="shared" si="35"/>
        <v>0.96051359733786057</v>
      </c>
      <c r="V275" s="106">
        <f t="shared" si="38"/>
        <v>4.3238426845774915</v>
      </c>
      <c r="W275" s="107">
        <f t="shared" si="39"/>
        <v>9.4530043597131908E-3</v>
      </c>
      <c r="X275" s="106">
        <f t="shared" si="40"/>
        <v>0.36839422015698459</v>
      </c>
    </row>
    <row r="276" spans="2:24" ht="15">
      <c r="B276" s="15"/>
      <c r="C276" s="15"/>
      <c r="D276" s="15"/>
      <c r="E276" s="15"/>
      <c r="F276" s="15"/>
      <c r="G276" s="15"/>
      <c r="M276" s="102">
        <v>661600</v>
      </c>
      <c r="N276" s="103">
        <v>179600</v>
      </c>
      <c r="O276" s="104">
        <v>27.141300000000001</v>
      </c>
      <c r="P276" s="103">
        <v>273.07</v>
      </c>
      <c r="Q276" s="104">
        <v>61.72</v>
      </c>
      <c r="R276" s="56">
        <f t="shared" si="37"/>
        <v>0.58263326845340857</v>
      </c>
      <c r="S276" s="56">
        <f t="shared" si="36"/>
        <v>0.58263326845340857</v>
      </c>
      <c r="T276" s="55">
        <f t="shared" si="41"/>
        <v>21374.249039785715</v>
      </c>
      <c r="U276" s="105">
        <f t="shared" si="35"/>
        <v>0.96211706087565407</v>
      </c>
      <c r="V276" s="106">
        <f t="shared" si="38"/>
        <v>4.3298908652197952</v>
      </c>
      <c r="W276" s="107">
        <f t="shared" si="39"/>
        <v>-5.0047856483054431E-2</v>
      </c>
      <c r="X276" s="106">
        <f t="shared" si="40"/>
        <v>0.4002854058508683</v>
      </c>
    </row>
    <row r="277" spans="2:24" ht="15">
      <c r="B277" s="15"/>
      <c r="C277" s="15"/>
      <c r="D277" s="15"/>
      <c r="E277" s="15"/>
      <c r="F277" s="15"/>
      <c r="G277" s="15"/>
      <c r="M277" s="102">
        <v>644000</v>
      </c>
      <c r="N277" s="103">
        <v>174500</v>
      </c>
      <c r="O277" s="104">
        <v>27.101299999999998</v>
      </c>
      <c r="P277" s="103">
        <v>274.07</v>
      </c>
      <c r="Q277" s="104">
        <v>61.7</v>
      </c>
      <c r="R277" s="56">
        <f t="shared" si="37"/>
        <v>0.56702741565990034</v>
      </c>
      <c r="S277" s="56">
        <f t="shared" si="36"/>
        <v>0.56702741565990034</v>
      </c>
      <c r="T277" s="55">
        <f t="shared" si="41"/>
        <v>21535.615450419846</v>
      </c>
      <c r="U277" s="105">
        <f t="shared" si="35"/>
        <v>0.96285596017440078</v>
      </c>
      <c r="V277" s="106">
        <f t="shared" si="38"/>
        <v>4.3331572876566353</v>
      </c>
      <c r="W277" s="107">
        <f t="shared" si="39"/>
        <v>-8.2333359279168405E-2</v>
      </c>
      <c r="X277" s="106">
        <f t="shared" si="40"/>
        <v>0.42166941602946789</v>
      </c>
    </row>
    <row r="278" spans="2:24" ht="15">
      <c r="B278" s="15"/>
      <c r="C278" s="15"/>
      <c r="D278" s="15"/>
      <c r="E278" s="15"/>
      <c r="F278" s="15"/>
      <c r="G278" s="15"/>
      <c r="M278" s="102">
        <v>627600</v>
      </c>
      <c r="N278" s="103">
        <v>170000</v>
      </c>
      <c r="O278" s="104">
        <v>27.089200000000002</v>
      </c>
      <c r="P278" s="103">
        <v>275.07</v>
      </c>
      <c r="Q278" s="104">
        <v>61.84</v>
      </c>
      <c r="R278" s="56">
        <f t="shared" si="37"/>
        <v>0.55331295862577101</v>
      </c>
      <c r="S278" s="56">
        <f t="shared" si="36"/>
        <v>0.55331295862577101</v>
      </c>
      <c r="T278" s="55">
        <f t="shared" si="41"/>
        <v>21681.391059580183</v>
      </c>
      <c r="U278" s="105">
        <f t="shared" si="35"/>
        <v>0.96350427025421392</v>
      </c>
      <c r="V278" s="106">
        <f t="shared" si="38"/>
        <v>4.3360871427242387</v>
      </c>
      <c r="W278" s="107">
        <f t="shared" si="39"/>
        <v>-0.11138271355434171</v>
      </c>
      <c r="X278" s="106">
        <f t="shared" si="40"/>
        <v>0.44182033661497189</v>
      </c>
    </row>
    <row r="279" spans="2:24" ht="15">
      <c r="B279" s="15"/>
      <c r="C279" s="15"/>
      <c r="D279" s="15"/>
      <c r="E279" s="15"/>
      <c r="F279" s="15"/>
      <c r="G279" s="15"/>
      <c r="M279" s="102">
        <v>615100</v>
      </c>
      <c r="N279" s="103">
        <v>166500</v>
      </c>
      <c r="O279" s="104">
        <v>27.069400000000002</v>
      </c>
      <c r="P279" s="103">
        <v>276.07</v>
      </c>
      <c r="Q279" s="104">
        <v>61.88</v>
      </c>
      <c r="R279" s="56">
        <f t="shared" si="37"/>
        <v>0.54249507108108974</v>
      </c>
      <c r="S279" s="56">
        <f t="shared" si="36"/>
        <v>0.54249507108108974</v>
      </c>
      <c r="T279" s="55">
        <f t="shared" si="41"/>
        <v>21802.369989431212</v>
      </c>
      <c r="U279" s="105">
        <f t="shared" si="35"/>
        <v>0.96401497174755801</v>
      </c>
      <c r="V279" s="106">
        <f t="shared" si="38"/>
        <v>4.3385037054113669</v>
      </c>
      <c r="W279" s="107">
        <f t="shared" si="39"/>
        <v>-0.13540739671043589</v>
      </c>
      <c r="X279" s="106">
        <f t="shared" si="40"/>
        <v>0.45955175583784047</v>
      </c>
    </row>
    <row r="280" spans="2:24" ht="15">
      <c r="B280" s="15"/>
      <c r="C280" s="15"/>
      <c r="D280" s="15"/>
      <c r="E280" s="15"/>
      <c r="F280" s="15"/>
      <c r="G280" s="15"/>
      <c r="M280" s="102">
        <v>608500</v>
      </c>
      <c r="N280" s="103">
        <v>164400</v>
      </c>
      <c r="O280" s="104">
        <v>27.019500000000001</v>
      </c>
      <c r="P280" s="103">
        <v>277.07</v>
      </c>
      <c r="Q280" s="104">
        <v>61.77</v>
      </c>
      <c r="R280" s="56">
        <f t="shared" si="37"/>
        <v>0.53612251774661224</v>
      </c>
      <c r="S280" s="56">
        <f t="shared" si="36"/>
        <v>0.53612251774661224</v>
      </c>
      <c r="T280" s="55">
        <f t="shared" si="41"/>
        <v>21882.159179518119</v>
      </c>
      <c r="U280" s="105">
        <f t="shared" si="35"/>
        <v>0.9643155326799836</v>
      </c>
      <c r="V280" s="106">
        <f t="shared" si="38"/>
        <v>4.3400901729394921</v>
      </c>
      <c r="W280" s="107">
        <f t="shared" si="39"/>
        <v>-0.15121136782270561</v>
      </c>
      <c r="X280" s="106">
        <f t="shared" si="40"/>
        <v>0.4724278702518161</v>
      </c>
    </row>
    <row r="281" spans="2:24" ht="15">
      <c r="B281" s="15"/>
      <c r="C281" s="15"/>
      <c r="D281" s="15"/>
      <c r="E281" s="15"/>
      <c r="F281" s="15"/>
      <c r="G281" s="15"/>
      <c r="M281" s="102">
        <v>597000</v>
      </c>
      <c r="N281" s="103">
        <v>161700</v>
      </c>
      <c r="O281" s="104">
        <v>27.093299999999999</v>
      </c>
      <c r="P281" s="103">
        <v>278.07</v>
      </c>
      <c r="Q281" s="104">
        <v>61.92</v>
      </c>
      <c r="R281" s="56">
        <f t="shared" si="37"/>
        <v>0.52672786218166712</v>
      </c>
      <c r="S281" s="56">
        <f t="shared" si="36"/>
        <v>0.52672786218166712</v>
      </c>
      <c r="T281" s="55">
        <f t="shared" si="41"/>
        <v>21990.666367977261</v>
      </c>
      <c r="U281" s="105">
        <f t="shared" si="35"/>
        <v>0.96475825178363872</v>
      </c>
      <c r="V281" s="106">
        <f t="shared" si="38"/>
        <v>4.342238389685968</v>
      </c>
      <c r="W281" s="107">
        <f t="shared" si="39"/>
        <v>-0.17265162468370754</v>
      </c>
      <c r="X281" s="106">
        <f t="shared" si="40"/>
        <v>0.48913166664807478</v>
      </c>
    </row>
    <row r="282" spans="2:24" ht="15">
      <c r="B282" s="15"/>
      <c r="C282" s="15"/>
      <c r="D282" s="15"/>
      <c r="E282" s="15"/>
      <c r="F282" s="15"/>
      <c r="G282" s="15"/>
      <c r="M282" s="102">
        <v>584200</v>
      </c>
      <c r="N282" s="103">
        <v>158200</v>
      </c>
      <c r="O282" s="104">
        <v>27.087800000000001</v>
      </c>
      <c r="P282" s="103">
        <v>279.07</v>
      </c>
      <c r="Q282" s="104">
        <v>61.98</v>
      </c>
      <c r="R282" s="56">
        <f t="shared" si="37"/>
        <v>0.51572221567906651</v>
      </c>
      <c r="S282" s="56">
        <f t="shared" si="36"/>
        <v>0.51572221567906651</v>
      </c>
      <c r="T282" s="55">
        <f t="shared" si="41"/>
        <v>22113.412493647171</v>
      </c>
      <c r="U282" s="105">
        <f t="shared" si="35"/>
        <v>0.9652763147662945</v>
      </c>
      <c r="V282" s="106">
        <f t="shared" si="38"/>
        <v>4.3446557671288275</v>
      </c>
      <c r="W282" s="107">
        <f t="shared" si="39"/>
        <v>-0.19683377459778129</v>
      </c>
      <c r="X282" s="106">
        <f t="shared" si="40"/>
        <v>0.50773603927941924</v>
      </c>
    </row>
    <row r="283" spans="2:24" ht="15">
      <c r="B283" s="15"/>
      <c r="C283" s="15"/>
      <c r="D283" s="15"/>
      <c r="E283" s="15"/>
      <c r="F283" s="15"/>
      <c r="G283" s="15"/>
      <c r="M283" s="102">
        <v>571700</v>
      </c>
      <c r="N283" s="103">
        <v>154700</v>
      </c>
      <c r="O283" s="104">
        <v>27.067399999999999</v>
      </c>
      <c r="P283" s="103">
        <v>280.07</v>
      </c>
      <c r="Q283" s="104">
        <v>62</v>
      </c>
      <c r="R283" s="56">
        <f t="shared" si="37"/>
        <v>0.50478113883744846</v>
      </c>
      <c r="S283" s="56">
        <f t="shared" si="36"/>
        <v>0.50478113883744846</v>
      </c>
      <c r="T283" s="55">
        <f t="shared" si="41"/>
        <v>22235.452054096953</v>
      </c>
      <c r="U283" s="105">
        <f t="shared" si="35"/>
        <v>0.96579072646117969</v>
      </c>
      <c r="V283" s="106">
        <f t="shared" si="38"/>
        <v>4.3470459632252121</v>
      </c>
      <c r="W283" s="107">
        <f t="shared" si="39"/>
        <v>-0.22080197528503653</v>
      </c>
      <c r="X283" s="106">
        <f t="shared" si="40"/>
        <v>0.52647085549968309</v>
      </c>
    </row>
    <row r="284" spans="2:24" ht="15">
      <c r="B284" s="15"/>
      <c r="C284" s="15"/>
      <c r="D284" s="15"/>
      <c r="E284" s="15"/>
      <c r="F284" s="15"/>
      <c r="G284" s="15"/>
      <c r="M284" s="99">
        <v>604100</v>
      </c>
      <c r="N284" s="100">
        <v>195490</v>
      </c>
      <c r="O284" s="101">
        <v>28.817</v>
      </c>
      <c r="P284" s="100">
        <v>281.07</v>
      </c>
      <c r="Q284" s="101">
        <v>60.6</v>
      </c>
      <c r="R284" s="56">
        <f t="shared" si="37"/>
        <v>0.52630026329770641</v>
      </c>
      <c r="S284" s="56">
        <f t="shared" si="36"/>
        <v>0.52630026329770641</v>
      </c>
      <c r="T284" s="55">
        <f t="shared" si="41"/>
        <v>22007.182990083176</v>
      </c>
      <c r="U284" s="105">
        <f t="shared" si="35"/>
        <v>0.96477839146303157</v>
      </c>
      <c r="V284" s="106">
        <f t="shared" si="38"/>
        <v>4.3425644546314999</v>
      </c>
      <c r="W284" s="107">
        <f t="shared" si="39"/>
        <v>-0.17590996964885797</v>
      </c>
      <c r="X284" s="106">
        <f t="shared" si="40"/>
        <v>0.49309921125486822</v>
      </c>
    </row>
    <row r="285" spans="2:24" ht="15">
      <c r="B285" s="15"/>
      <c r="C285" s="15"/>
      <c r="D285" s="15"/>
      <c r="E285" s="15"/>
      <c r="F285" s="15"/>
      <c r="G285" s="15"/>
      <c r="M285" s="102">
        <v>600000</v>
      </c>
      <c r="N285" s="103">
        <v>172300</v>
      </c>
      <c r="O285" s="104">
        <v>28.714600000000001</v>
      </c>
      <c r="P285" s="103">
        <v>282.07</v>
      </c>
      <c r="Q285" s="104">
        <v>60.76</v>
      </c>
      <c r="R285" s="56">
        <f t="shared" si="37"/>
        <v>0.52354876456684984</v>
      </c>
      <c r="S285" s="56">
        <f t="shared" si="36"/>
        <v>0.52354876456684984</v>
      </c>
      <c r="T285" s="55">
        <f t="shared" si="41"/>
        <v>22052.716564607636</v>
      </c>
      <c r="U285" s="105">
        <f t="shared" si="35"/>
        <v>0.96490796325025319</v>
      </c>
      <c r="V285" s="106">
        <f t="shared" si="38"/>
        <v>4.3434620956791257</v>
      </c>
      <c r="W285" s="107">
        <f t="shared" si="39"/>
        <v>-0.18488556577128357</v>
      </c>
      <c r="X285" s="106">
        <f t="shared" si="40"/>
        <v>0.50187920040163958</v>
      </c>
    </row>
    <row r="286" spans="2:24" ht="15">
      <c r="B286" s="15"/>
      <c r="C286" s="15"/>
      <c r="D286" s="15"/>
      <c r="E286" s="15"/>
      <c r="F286" s="15"/>
      <c r="G286" s="15"/>
      <c r="M286" s="102">
        <v>561500</v>
      </c>
      <c r="N286" s="103">
        <v>158000</v>
      </c>
      <c r="O286" s="104">
        <v>28.1404</v>
      </c>
      <c r="P286" s="103">
        <v>283.07</v>
      </c>
      <c r="Q286" s="104">
        <v>61.74</v>
      </c>
      <c r="R286" s="56">
        <f t="shared" si="37"/>
        <v>0.49457375652926655</v>
      </c>
      <c r="S286" s="56">
        <f t="shared" si="36"/>
        <v>0.49457375652926655</v>
      </c>
      <c r="T286" s="55">
        <f t="shared" si="41"/>
        <v>22330.203283624694</v>
      </c>
      <c r="U286" s="105">
        <f t="shared" si="35"/>
        <v>0.96627009360119165</v>
      </c>
      <c r="V286" s="106">
        <f t="shared" si="38"/>
        <v>4.3488926767012908</v>
      </c>
      <c r="W286" s="107">
        <f t="shared" si="39"/>
        <v>-0.23935984086579687</v>
      </c>
      <c r="X286" s="106">
        <f t="shared" si="40"/>
        <v>0.53865852538525894</v>
      </c>
    </row>
    <row r="287" spans="2:24" ht="15">
      <c r="B287" s="15"/>
      <c r="C287" s="15"/>
      <c r="D287" s="15"/>
      <c r="E287" s="15"/>
      <c r="F287" s="15"/>
      <c r="G287" s="15"/>
      <c r="M287" s="102">
        <v>541300</v>
      </c>
      <c r="N287" s="103">
        <v>152400</v>
      </c>
      <c r="O287" s="104">
        <v>28.1447</v>
      </c>
      <c r="P287" s="103">
        <v>284.07</v>
      </c>
      <c r="Q287" s="104">
        <v>61.94</v>
      </c>
      <c r="R287" s="56">
        <f t="shared" si="37"/>
        <v>0.47767315097092583</v>
      </c>
      <c r="S287" s="56">
        <f t="shared" si="36"/>
        <v>0.47767315097092583</v>
      </c>
      <c r="T287" s="55">
        <f t="shared" si="41"/>
        <v>22512.374325367487</v>
      </c>
      <c r="U287" s="105">
        <f t="shared" si="35"/>
        <v>0.96706263171011697</v>
      </c>
      <c r="V287" s="106">
        <f t="shared" si="38"/>
        <v>4.3524213013988611</v>
      </c>
      <c r="W287" s="107">
        <f t="shared" si="39"/>
        <v>-0.27491558521940185</v>
      </c>
      <c r="X287" s="106">
        <f t="shared" si="40"/>
        <v>0.56638980584055454</v>
      </c>
    </row>
    <row r="288" spans="2:24" ht="15">
      <c r="B288" s="15"/>
      <c r="C288" s="15"/>
      <c r="D288" s="15"/>
      <c r="E288" s="15"/>
      <c r="F288" s="15"/>
      <c r="G288" s="15"/>
      <c r="M288" s="102">
        <v>524300</v>
      </c>
      <c r="N288" s="103">
        <v>147200</v>
      </c>
      <c r="O288" s="104">
        <v>28.0794</v>
      </c>
      <c r="P288" s="103">
        <v>285.07</v>
      </c>
      <c r="Q288" s="104">
        <v>62.09</v>
      </c>
      <c r="R288" s="56">
        <f t="shared" si="37"/>
        <v>0.46331549365816282</v>
      </c>
      <c r="S288" s="56">
        <f t="shared" si="36"/>
        <v>0.46331549365816282</v>
      </c>
      <c r="T288" s="55">
        <f t="shared" si="41"/>
        <v>22672.178702841669</v>
      </c>
      <c r="U288" s="105">
        <f t="shared" si="35"/>
        <v>0.96773478625942444</v>
      </c>
      <c r="V288" s="106">
        <f t="shared" si="38"/>
        <v>4.3554932560399493</v>
      </c>
      <c r="W288" s="107">
        <f t="shared" si="39"/>
        <v>-0.30597281054951608</v>
      </c>
      <c r="X288" s="106">
        <f t="shared" si="40"/>
        <v>0.59180449499072629</v>
      </c>
    </row>
    <row r="289" spans="2:24" ht="15">
      <c r="B289" s="15"/>
      <c r="C289" s="15"/>
      <c r="D289" s="15"/>
      <c r="E289" s="15"/>
      <c r="F289" s="15"/>
      <c r="G289" s="15"/>
      <c r="M289" s="102">
        <v>511500</v>
      </c>
      <c r="N289" s="103">
        <v>143800</v>
      </c>
      <c r="O289" s="104">
        <v>28.106300000000001</v>
      </c>
      <c r="P289" s="103">
        <v>286.07</v>
      </c>
      <c r="Q289" s="104">
        <v>62.08</v>
      </c>
      <c r="R289" s="56">
        <f t="shared" si="37"/>
        <v>0.45196254470190494</v>
      </c>
      <c r="S289" s="56">
        <f t="shared" si="36"/>
        <v>0.45196254470190494</v>
      </c>
      <c r="T289" s="55">
        <f t="shared" si="41"/>
        <v>22805.404447499099</v>
      </c>
      <c r="U289" s="105">
        <f t="shared" si="35"/>
        <v>0.96826553968582907</v>
      </c>
      <c r="V289" s="106">
        <f t="shared" si="38"/>
        <v>4.3580377787369891</v>
      </c>
      <c r="W289" s="107">
        <f t="shared" si="39"/>
        <v>-0.33177060043938944</v>
      </c>
      <c r="X289" s="106">
        <f t="shared" si="40"/>
        <v>0.61423764279306514</v>
      </c>
    </row>
    <row r="290" spans="2:24" ht="15">
      <c r="B290" s="15"/>
      <c r="C290" s="15"/>
      <c r="D290" s="15"/>
      <c r="E290" s="15"/>
      <c r="F290" s="15"/>
      <c r="G290" s="15"/>
      <c r="M290" s="102">
        <v>499100</v>
      </c>
      <c r="N290" s="103">
        <v>140100</v>
      </c>
      <c r="O290" s="104">
        <v>28.079799999999999</v>
      </c>
      <c r="P290" s="103">
        <v>287.07</v>
      </c>
      <c r="Q290" s="104">
        <v>62.26</v>
      </c>
      <c r="R290" s="56">
        <f t="shared" si="37"/>
        <v>0.44173788252372925</v>
      </c>
      <c r="S290" s="56">
        <f t="shared" si="36"/>
        <v>0.44173788252372925</v>
      </c>
      <c r="T290" s="55">
        <f t="shared" si="41"/>
        <v>22927.990398626775</v>
      </c>
      <c r="U290" s="105">
        <f t="shared" si="35"/>
        <v>0.96874299088890958</v>
      </c>
      <c r="V290" s="106">
        <f t="shared" si="38"/>
        <v>4.3603659911872414</v>
      </c>
      <c r="W290" s="107">
        <f t="shared" si="39"/>
        <v>-0.35543330981123233</v>
      </c>
      <c r="X290" s="106">
        <f t="shared" si="40"/>
        <v>0.63548190988874431</v>
      </c>
    </row>
    <row r="291" spans="2:24" ht="15">
      <c r="B291" s="15"/>
      <c r="C291" s="15"/>
      <c r="D291" s="15"/>
      <c r="E291" s="15"/>
      <c r="F291" s="15"/>
      <c r="G291" s="15"/>
      <c r="M291" s="102">
        <v>492400</v>
      </c>
      <c r="N291" s="103">
        <v>138000</v>
      </c>
      <c r="O291" s="104">
        <v>28.017900000000001</v>
      </c>
      <c r="P291" s="103">
        <v>288.07</v>
      </c>
      <c r="Q291" s="104">
        <v>62.09</v>
      </c>
      <c r="R291" s="56">
        <f t="shared" si="37"/>
        <v>0.43512597573389167</v>
      </c>
      <c r="S291" s="56">
        <f t="shared" si="36"/>
        <v>0.43512597573389167</v>
      </c>
      <c r="T291" s="55">
        <f t="shared" si="41"/>
        <v>23014.900135059805</v>
      </c>
      <c r="U291" s="105">
        <f t="shared" si="35"/>
        <v>0.96905146150334709</v>
      </c>
      <c r="V291" s="106">
        <f t="shared" si="38"/>
        <v>4.3620090947682701</v>
      </c>
      <c r="W291" s="107">
        <f t="shared" si="39"/>
        <v>-0.37216636779307599</v>
      </c>
      <c r="X291" s="106">
        <f t="shared" si="40"/>
        <v>0.65172092791726355</v>
      </c>
    </row>
    <row r="292" spans="2:24" ht="15">
      <c r="B292" s="15"/>
      <c r="C292" s="15"/>
      <c r="D292" s="15"/>
      <c r="E292" s="15"/>
      <c r="F292" s="15"/>
      <c r="G292" s="15"/>
      <c r="M292" s="102">
        <v>486500</v>
      </c>
      <c r="N292" s="103">
        <v>136600</v>
      </c>
      <c r="O292" s="104">
        <v>28.070699999999999</v>
      </c>
      <c r="P292" s="103">
        <v>289.07</v>
      </c>
      <c r="Q292" s="104">
        <v>62.02</v>
      </c>
      <c r="R292" s="56">
        <f t="shared" si="37"/>
        <v>0.42963370366685466</v>
      </c>
      <c r="S292" s="56">
        <f t="shared" si="36"/>
        <v>0.42963370366685466</v>
      </c>
      <c r="T292" s="55">
        <f t="shared" si="41"/>
        <v>23090.306984974617</v>
      </c>
      <c r="U292" s="105">
        <f t="shared" si="35"/>
        <v>0.96930753041256468</v>
      </c>
      <c r="V292" s="106">
        <f t="shared" si="38"/>
        <v>4.3634297068883434</v>
      </c>
      <c r="W292" s="107">
        <f t="shared" si="39"/>
        <v>-0.38665595249860907</v>
      </c>
      <c r="X292" s="106">
        <f t="shared" si="40"/>
        <v>0.6663288027627311</v>
      </c>
    </row>
    <row r="293" spans="2:24" ht="15">
      <c r="B293" s="15"/>
      <c r="C293" s="15"/>
      <c r="D293" s="15"/>
      <c r="E293" s="15"/>
      <c r="F293" s="15"/>
      <c r="G293" s="15"/>
      <c r="M293" s="102">
        <v>468000</v>
      </c>
      <c r="N293" s="103">
        <v>131800</v>
      </c>
      <c r="O293" s="104">
        <v>28.158999999999999</v>
      </c>
      <c r="P293" s="103">
        <v>290.07</v>
      </c>
      <c r="Q293" s="104">
        <v>62.34</v>
      </c>
      <c r="R293" s="56">
        <f t="shared" si="37"/>
        <v>0.41451599167570324</v>
      </c>
      <c r="S293" s="56">
        <f t="shared" si="36"/>
        <v>0.41451599167570324</v>
      </c>
      <c r="T293" s="55">
        <f t="shared" si="41"/>
        <v>23257.418828271933</v>
      </c>
      <c r="U293" s="105">
        <f t="shared" si="35"/>
        <v>0.97001159219331567</v>
      </c>
      <c r="V293" s="106">
        <f t="shared" si="38"/>
        <v>4.3665615138816287</v>
      </c>
      <c r="W293" s="107">
        <f t="shared" si="39"/>
        <v>-0.41867225750688242</v>
      </c>
      <c r="X293" s="106">
        <f t="shared" si="40"/>
        <v>0.69420265857594254</v>
      </c>
    </row>
    <row r="294" spans="2:24" ht="15">
      <c r="B294" s="15"/>
      <c r="C294" s="15"/>
      <c r="D294" s="15"/>
      <c r="E294" s="15"/>
      <c r="F294" s="15"/>
      <c r="G294" s="15"/>
      <c r="M294" s="99">
        <v>494200</v>
      </c>
      <c r="N294" s="100">
        <v>171020</v>
      </c>
      <c r="O294" s="101">
        <v>29.564399999999999</v>
      </c>
      <c r="P294" s="100">
        <v>291.07</v>
      </c>
      <c r="Q294" s="101">
        <v>60.7</v>
      </c>
      <c r="R294" s="56">
        <f t="shared" si="37"/>
        <v>0.43097663443595402</v>
      </c>
      <c r="S294" s="56">
        <f t="shared" si="36"/>
        <v>0.43097663443595402</v>
      </c>
      <c r="T294" s="55">
        <f t="shared" si="41"/>
        <v>23064.702393719253</v>
      </c>
      <c r="U294" s="105">
        <f t="shared" ref="U294:U313" si="42">IF(T294&lt;100,"",LOG(-S294+$Z$6))</f>
        <v>0.96924493223292774</v>
      </c>
      <c r="V294" s="106">
        <f t="shared" si="38"/>
        <v>4.3629478552330623</v>
      </c>
      <c r="W294" s="107">
        <f t="shared" si="39"/>
        <v>-0.38173896549897535</v>
      </c>
      <c r="X294" s="106">
        <f t="shared" si="40"/>
        <v>0.66050664637759215</v>
      </c>
    </row>
    <row r="295" spans="2:24" ht="15">
      <c r="B295" s="15"/>
      <c r="C295" s="15"/>
      <c r="D295" s="15"/>
      <c r="E295" s="15"/>
      <c r="F295" s="15"/>
      <c r="G295" s="15"/>
      <c r="M295" s="102">
        <v>490400</v>
      </c>
      <c r="N295" s="103">
        <v>144500</v>
      </c>
      <c r="O295" s="104">
        <v>29.4771</v>
      </c>
      <c r="P295" s="103">
        <v>292.07</v>
      </c>
      <c r="Q295" s="104">
        <v>61.35</v>
      </c>
      <c r="R295" s="56">
        <f t="shared" si="37"/>
        <v>0.43035782878365508</v>
      </c>
      <c r="S295" s="56">
        <f t="shared" si="36"/>
        <v>0.43035782878365508</v>
      </c>
      <c r="T295" s="55">
        <f t="shared" si="41"/>
        <v>23079.492222794332</v>
      </c>
      <c r="U295" s="105">
        <f t="shared" si="42"/>
        <v>0.96927377780976676</v>
      </c>
      <c r="V295" s="106">
        <f t="shared" si="38"/>
        <v>4.3632262495762264</v>
      </c>
      <c r="W295" s="107">
        <f t="shared" si="39"/>
        <v>-0.38457951008482283</v>
      </c>
      <c r="X295" s="106">
        <f t="shared" si="40"/>
        <v>0.66412286628203654</v>
      </c>
    </row>
    <row r="296" spans="2:24" ht="15">
      <c r="B296" s="15"/>
      <c r="C296" s="15"/>
      <c r="D296" s="15"/>
      <c r="E296" s="15"/>
      <c r="F296" s="15"/>
      <c r="G296" s="15"/>
      <c r="M296" s="102">
        <v>460200</v>
      </c>
      <c r="N296" s="103">
        <v>134300</v>
      </c>
      <c r="O296" s="104">
        <v>29.1858</v>
      </c>
      <c r="P296" s="103">
        <v>293.07</v>
      </c>
      <c r="Q296" s="104">
        <v>62.05</v>
      </c>
      <c r="R296" s="56">
        <f t="shared" si="37"/>
        <v>0.40652086739190979</v>
      </c>
      <c r="S296" s="56">
        <f t="shared" si="36"/>
        <v>0.40652086739190979</v>
      </c>
      <c r="T296" s="55">
        <f t="shared" si="41"/>
        <v>23331.709526271152</v>
      </c>
      <c r="U296" s="105">
        <f t="shared" si="42"/>
        <v>0.97038348003598762</v>
      </c>
      <c r="V296" s="106">
        <f t="shared" si="38"/>
        <v>4.3679465609380372</v>
      </c>
      <c r="W296" s="107">
        <f t="shared" si="39"/>
        <v>-0.43286376327866449</v>
      </c>
      <c r="X296" s="106">
        <f t="shared" si="40"/>
        <v>0.70456655820597647</v>
      </c>
    </row>
    <row r="297" spans="2:24" ht="15">
      <c r="B297" s="15"/>
      <c r="C297" s="15"/>
      <c r="D297" s="15"/>
      <c r="E297" s="15"/>
      <c r="F297" s="15"/>
      <c r="G297" s="15"/>
      <c r="M297" s="102">
        <v>444300</v>
      </c>
      <c r="N297" s="103">
        <v>129400</v>
      </c>
      <c r="O297" s="104">
        <v>29.132300000000001</v>
      </c>
      <c r="P297" s="103">
        <v>294.07</v>
      </c>
      <c r="Q297" s="104">
        <v>62.33</v>
      </c>
      <c r="R297" s="56">
        <f t="shared" si="37"/>
        <v>0.39348847249357011</v>
      </c>
      <c r="S297" s="56">
        <f t="shared" si="36"/>
        <v>0.39348847249357011</v>
      </c>
      <c r="T297" s="55">
        <f t="shared" si="41"/>
        <v>23488.641402597412</v>
      </c>
      <c r="U297" s="105">
        <f t="shared" si="42"/>
        <v>0.9709889913628762</v>
      </c>
      <c r="V297" s="106">
        <f t="shared" si="38"/>
        <v>4.3708578976452674</v>
      </c>
      <c r="W297" s="107">
        <f t="shared" si="39"/>
        <v>-0.46275859840302225</v>
      </c>
      <c r="X297" s="106">
        <f t="shared" si="40"/>
        <v>0.7331590464189941</v>
      </c>
    </row>
    <row r="298" spans="2:24" ht="15">
      <c r="B298" s="15"/>
      <c r="C298" s="15"/>
      <c r="D298" s="15"/>
      <c r="E298" s="15"/>
      <c r="F298" s="15"/>
      <c r="G298" s="15"/>
      <c r="M298" s="102">
        <v>432200</v>
      </c>
      <c r="N298" s="103">
        <v>125700</v>
      </c>
      <c r="O298" s="104">
        <v>29.0824</v>
      </c>
      <c r="P298" s="103">
        <v>295.07</v>
      </c>
      <c r="Q298" s="104">
        <v>62.31</v>
      </c>
      <c r="R298" s="56">
        <f t="shared" si="37"/>
        <v>0.38270218371311759</v>
      </c>
      <c r="S298" s="56">
        <f t="shared" si="36"/>
        <v>0.38270218371311759</v>
      </c>
      <c r="T298" s="55">
        <f t="shared" si="41"/>
        <v>23623.656084810627</v>
      </c>
      <c r="U298" s="105">
        <f t="shared" si="42"/>
        <v>0.97148950634491182</v>
      </c>
      <c r="V298" s="106">
        <f t="shared" si="38"/>
        <v>4.3733471115071332</v>
      </c>
      <c r="W298" s="107">
        <f t="shared" si="39"/>
        <v>-0.48838850613317497</v>
      </c>
      <c r="X298" s="106">
        <f t="shared" si="40"/>
        <v>0.75879898993688988</v>
      </c>
    </row>
    <row r="299" spans="2:24" ht="15">
      <c r="B299" s="15"/>
      <c r="C299" s="15"/>
      <c r="D299" s="15"/>
      <c r="E299" s="15"/>
      <c r="F299" s="15"/>
      <c r="G299" s="15"/>
      <c r="M299" s="102">
        <v>414700</v>
      </c>
      <c r="N299" s="103">
        <v>121100</v>
      </c>
      <c r="O299" s="104">
        <v>29.1982</v>
      </c>
      <c r="P299" s="103">
        <v>296.07</v>
      </c>
      <c r="Q299" s="104">
        <v>62.4</v>
      </c>
      <c r="R299" s="56">
        <f t="shared" si="37"/>
        <v>0.36750862430718478</v>
      </c>
      <c r="S299" s="56">
        <f t="shared" si="36"/>
        <v>0.36750862430718478</v>
      </c>
      <c r="T299" s="55">
        <f t="shared" si="41"/>
        <v>23801.194093613773</v>
      </c>
      <c r="U299" s="105">
        <f t="shared" si="42"/>
        <v>0.97219355433282406</v>
      </c>
      <c r="V299" s="106">
        <f t="shared" si="38"/>
        <v>4.3765987459329185</v>
      </c>
      <c r="W299" s="107">
        <f t="shared" si="39"/>
        <v>-0.52196552993372691</v>
      </c>
      <c r="X299" s="106">
        <f t="shared" si="40"/>
        <v>0.79116427106258513</v>
      </c>
    </row>
    <row r="300" spans="2:24" ht="15">
      <c r="B300" s="15"/>
      <c r="C300" s="15"/>
      <c r="D300" s="15"/>
      <c r="E300" s="15"/>
      <c r="F300" s="15"/>
      <c r="G300" s="15"/>
      <c r="M300" s="102">
        <v>398800</v>
      </c>
      <c r="N300" s="103">
        <v>116000</v>
      </c>
      <c r="O300" s="104">
        <v>29.095600000000001</v>
      </c>
      <c r="P300" s="103">
        <v>297.07</v>
      </c>
      <c r="Q300" s="104">
        <v>62.46</v>
      </c>
      <c r="R300" s="56">
        <f t="shared" si="37"/>
        <v>0.35361127637338197</v>
      </c>
      <c r="S300" s="56">
        <f t="shared" si="36"/>
        <v>0.35361127637338197</v>
      </c>
      <c r="T300" s="55">
        <f t="shared" si="41"/>
        <v>23965.879073500484</v>
      </c>
      <c r="U300" s="105">
        <f t="shared" si="42"/>
        <v>0.97283653979725571</v>
      </c>
      <c r="V300" s="106">
        <f t="shared" si="38"/>
        <v>4.379593363633191</v>
      </c>
      <c r="W300" s="107">
        <f t="shared" si="39"/>
        <v>-0.55298596989107729</v>
      </c>
      <c r="X300" s="106">
        <f t="shared" si="40"/>
        <v>0.82191856693430054</v>
      </c>
    </row>
    <row r="301" spans="2:24" ht="15">
      <c r="B301" s="15"/>
      <c r="C301" s="15"/>
      <c r="D301" s="15"/>
      <c r="E301" s="15"/>
      <c r="F301" s="15"/>
      <c r="G301" s="15"/>
      <c r="M301" s="102">
        <v>391000</v>
      </c>
      <c r="N301" s="103">
        <v>113700</v>
      </c>
      <c r="O301" s="104">
        <v>29.0732</v>
      </c>
      <c r="P301" s="103">
        <v>298.07</v>
      </c>
      <c r="Q301" s="104">
        <v>62.59</v>
      </c>
      <c r="R301" s="56">
        <f t="shared" si="37"/>
        <v>0.34710440517559726</v>
      </c>
      <c r="S301" s="56">
        <f t="shared" si="36"/>
        <v>0.34710440517559726</v>
      </c>
      <c r="T301" s="55">
        <f t="shared" si="41"/>
        <v>24056.811818680548</v>
      </c>
      <c r="U301" s="105">
        <f t="shared" si="42"/>
        <v>0.97313726485042829</v>
      </c>
      <c r="V301" s="106">
        <f t="shared" si="38"/>
        <v>4.3812380709963659</v>
      </c>
      <c r="W301" s="107">
        <f t="shared" si="39"/>
        <v>-0.570062897927329</v>
      </c>
      <c r="X301" s="106">
        <f t="shared" si="40"/>
        <v>0.84119586188109507</v>
      </c>
    </row>
    <row r="302" spans="2:24" ht="15">
      <c r="B302" s="15"/>
      <c r="C302" s="15"/>
      <c r="D302" s="15"/>
      <c r="E302" s="15"/>
      <c r="F302" s="15"/>
      <c r="G302" s="15"/>
      <c r="M302" s="102">
        <v>386300</v>
      </c>
      <c r="N302" s="103">
        <v>112000</v>
      </c>
      <c r="O302" s="104">
        <v>28.988299999999999</v>
      </c>
      <c r="P302" s="103">
        <v>299.07</v>
      </c>
      <c r="Q302" s="104">
        <v>62.43</v>
      </c>
      <c r="R302" s="56">
        <f t="shared" si="37"/>
        <v>0.34243410485719761</v>
      </c>
      <c r="S302" s="56">
        <f t="shared" si="36"/>
        <v>0.34243410485719761</v>
      </c>
      <c r="T302" s="55">
        <f t="shared" si="41"/>
        <v>24126.673637561187</v>
      </c>
      <c r="U302" s="105">
        <f t="shared" si="42"/>
        <v>0.97335298166167206</v>
      </c>
      <c r="V302" s="106">
        <f t="shared" si="38"/>
        <v>4.382497449532786</v>
      </c>
      <c r="W302" s="107">
        <f t="shared" si="39"/>
        <v>-0.58315810973202353</v>
      </c>
      <c r="X302" s="106">
        <f t="shared" si="40"/>
        <v>0.85672094770817875</v>
      </c>
    </row>
    <row r="303" spans="2:24" ht="15">
      <c r="B303" s="15"/>
      <c r="C303" s="15"/>
      <c r="D303" s="15"/>
      <c r="E303" s="15"/>
      <c r="F303" s="15"/>
      <c r="G303" s="15"/>
      <c r="M303" s="102">
        <v>381700</v>
      </c>
      <c r="N303" s="103">
        <v>111200</v>
      </c>
      <c r="O303" s="104">
        <v>29.130400000000002</v>
      </c>
      <c r="P303" s="103">
        <v>300.07</v>
      </c>
      <c r="Q303" s="104">
        <v>62.57</v>
      </c>
      <c r="R303" s="56">
        <f t="shared" si="37"/>
        <v>0.33878711160921382</v>
      </c>
      <c r="S303" s="56">
        <f t="shared" si="36"/>
        <v>0.33878711160921382</v>
      </c>
      <c r="T303" s="55">
        <f t="shared" si="41"/>
        <v>24184.704921609224</v>
      </c>
      <c r="U303" s="105">
        <f t="shared" si="42"/>
        <v>0.97352135840208831</v>
      </c>
      <c r="V303" s="106">
        <f t="shared" si="38"/>
        <v>4.3835407929153511</v>
      </c>
      <c r="W303" s="107">
        <f t="shared" si="39"/>
        <v>-0.59401954258997058</v>
      </c>
      <c r="X303" s="106">
        <f t="shared" si="40"/>
        <v>0.87012825411827677</v>
      </c>
    </row>
    <row r="304" spans="2:24" ht="15">
      <c r="B304" s="15"/>
      <c r="C304" s="15"/>
      <c r="D304" s="15"/>
      <c r="E304" s="15"/>
      <c r="F304" s="15"/>
      <c r="G304" s="15"/>
      <c r="M304" s="99">
        <v>397600</v>
      </c>
      <c r="N304" s="100">
        <v>143590</v>
      </c>
      <c r="O304" s="101">
        <v>30.738900000000001</v>
      </c>
      <c r="P304" s="100">
        <v>301.08</v>
      </c>
      <c r="Q304" s="101">
        <v>61.1</v>
      </c>
      <c r="R304" s="56">
        <f t="shared" si="37"/>
        <v>0.34808469593520713</v>
      </c>
      <c r="S304" s="56">
        <f t="shared" si="36"/>
        <v>0.34808469593520713</v>
      </c>
      <c r="T304" s="55">
        <f t="shared" si="41"/>
        <v>24053.325142414957</v>
      </c>
      <c r="U304" s="105">
        <f t="shared" si="42"/>
        <v>0.9730919725268512</v>
      </c>
      <c r="V304" s="106">
        <f t="shared" si="38"/>
        <v>4.381175121923234</v>
      </c>
      <c r="W304" s="107">
        <f t="shared" si="39"/>
        <v>-0.56940877955687519</v>
      </c>
      <c r="X304" s="106">
        <f t="shared" si="40"/>
        <v>0.84179427757054015</v>
      </c>
    </row>
    <row r="305" spans="2:24" ht="15">
      <c r="B305" s="15"/>
      <c r="C305" s="15"/>
      <c r="D305" s="15"/>
      <c r="E305" s="15"/>
      <c r="F305" s="15"/>
      <c r="G305" s="15"/>
      <c r="M305" s="102">
        <v>392800</v>
      </c>
      <c r="N305" s="103">
        <v>120500</v>
      </c>
      <c r="O305" s="104">
        <v>30.677600000000002</v>
      </c>
      <c r="P305" s="103">
        <v>302.08</v>
      </c>
      <c r="Q305" s="104">
        <v>61.64</v>
      </c>
      <c r="R305" s="56">
        <f t="shared" si="37"/>
        <v>0.34565630379600831</v>
      </c>
      <c r="S305" s="56">
        <f t="shared" si="36"/>
        <v>0.34565630379600831</v>
      </c>
      <c r="T305" s="55">
        <f t="shared" si="41"/>
        <v>24099.120432682812</v>
      </c>
      <c r="U305" s="105">
        <f t="shared" si="42"/>
        <v>0.97320416276265254</v>
      </c>
      <c r="V305" s="106">
        <f t="shared" si="38"/>
        <v>4.382001192027019</v>
      </c>
      <c r="W305" s="107">
        <f t="shared" si="39"/>
        <v>-0.57799596466619718</v>
      </c>
      <c r="X305" s="106">
        <f t="shared" si="40"/>
        <v>0.8531335130353781</v>
      </c>
    </row>
    <row r="306" spans="2:24" ht="15">
      <c r="B306" s="15"/>
      <c r="C306" s="15"/>
      <c r="D306" s="15"/>
      <c r="E306" s="15"/>
      <c r="F306" s="15"/>
      <c r="G306" s="15"/>
      <c r="M306" s="102">
        <v>369400</v>
      </c>
      <c r="N306" s="103">
        <v>111200</v>
      </c>
      <c r="O306" s="104">
        <v>30.0947</v>
      </c>
      <c r="P306" s="103">
        <v>303.08</v>
      </c>
      <c r="Q306" s="104">
        <v>61.87</v>
      </c>
      <c r="R306" s="56">
        <f t="shared" si="37"/>
        <v>0.32576651775558174</v>
      </c>
      <c r="S306" s="56">
        <f t="shared" si="36"/>
        <v>0.32576651775558174</v>
      </c>
      <c r="T306" s="55">
        <f t="shared" si="41"/>
        <v>24328.825970204969</v>
      </c>
      <c r="U306" s="105">
        <f t="shared" si="42"/>
        <v>0.97412196957237984</v>
      </c>
      <c r="V306" s="106">
        <f t="shared" si="38"/>
        <v>4.3861211518011913</v>
      </c>
      <c r="W306" s="107">
        <f t="shared" si="39"/>
        <v>-0.62093071427205437</v>
      </c>
      <c r="X306" s="106">
        <f t="shared" si="40"/>
        <v>0.89623564912878784</v>
      </c>
    </row>
    <row r="307" spans="2:24" ht="15">
      <c r="B307" s="15"/>
      <c r="C307" s="15"/>
      <c r="D307" s="15"/>
      <c r="E307" s="15"/>
      <c r="F307" s="15"/>
      <c r="G307" s="15"/>
      <c r="M307" s="102">
        <v>363500</v>
      </c>
      <c r="N307" s="103">
        <v>109200</v>
      </c>
      <c r="O307" s="104">
        <v>30.038900000000002</v>
      </c>
      <c r="P307" s="103">
        <v>304.08</v>
      </c>
      <c r="Q307" s="104">
        <v>61.9</v>
      </c>
      <c r="R307" s="56">
        <f t="shared" si="37"/>
        <v>0.32065311579742223</v>
      </c>
      <c r="S307" s="56">
        <f t="shared" si="36"/>
        <v>0.32065311579742223</v>
      </c>
      <c r="T307" s="55">
        <f t="shared" si="41"/>
        <v>24408.101637609663</v>
      </c>
      <c r="U307" s="105">
        <f t="shared" si="42"/>
        <v>0.97435761252093589</v>
      </c>
      <c r="V307" s="106">
        <f t="shared" si="38"/>
        <v>4.3875340030808081</v>
      </c>
      <c r="W307" s="107">
        <f t="shared" si="39"/>
        <v>-0.63569533199370731</v>
      </c>
      <c r="X307" s="106">
        <f t="shared" si="40"/>
        <v>0.91460235359250275</v>
      </c>
    </row>
    <row r="308" spans="2:24" ht="15">
      <c r="B308" s="15"/>
      <c r="C308" s="15"/>
      <c r="D308" s="15"/>
      <c r="E308" s="15"/>
      <c r="F308" s="15"/>
      <c r="G308" s="15"/>
      <c r="M308" s="102">
        <v>352100</v>
      </c>
      <c r="N308" s="103">
        <v>106000</v>
      </c>
      <c r="O308" s="104">
        <v>30.108499999999999</v>
      </c>
      <c r="P308" s="103">
        <v>305.08</v>
      </c>
      <c r="Q308" s="104">
        <v>62.01</v>
      </c>
      <c r="R308" s="56">
        <f t="shared" si="37"/>
        <v>0.31091469316653708</v>
      </c>
      <c r="S308" s="56">
        <f t="shared" si="36"/>
        <v>0.31091469316653708</v>
      </c>
      <c r="T308" s="55">
        <f t="shared" si="41"/>
        <v>24539.696345466844</v>
      </c>
      <c r="U308" s="105">
        <f t="shared" si="42"/>
        <v>0.97480603882996442</v>
      </c>
      <c r="V308" s="106">
        <f t="shared" si="38"/>
        <v>4.3898691844584645</v>
      </c>
      <c r="W308" s="107">
        <f t="shared" si="39"/>
        <v>-0.6601446172172114</v>
      </c>
      <c r="X308" s="106">
        <f t="shared" si="40"/>
        <v>0.94295618428296113</v>
      </c>
    </row>
    <row r="309" spans="2:24" ht="15">
      <c r="B309" s="15"/>
      <c r="C309" s="15"/>
      <c r="D309" s="15"/>
      <c r="E309" s="15"/>
      <c r="F309" s="15"/>
      <c r="G309" s="15"/>
      <c r="M309" s="102">
        <v>342500</v>
      </c>
      <c r="N309" s="103">
        <v>103100</v>
      </c>
      <c r="O309" s="104">
        <v>30.087</v>
      </c>
      <c r="P309" s="103">
        <v>306.08</v>
      </c>
      <c r="Q309" s="104">
        <v>61.91</v>
      </c>
      <c r="R309" s="56">
        <f t="shared" si="37"/>
        <v>0.3021566029346196</v>
      </c>
      <c r="S309" s="56">
        <f t="shared" si="36"/>
        <v>0.3021566029346196</v>
      </c>
      <c r="T309" s="55">
        <f t="shared" si="41"/>
        <v>24660.689955360162</v>
      </c>
      <c r="U309" s="105">
        <f t="shared" si="42"/>
        <v>0.97520892858807762</v>
      </c>
      <c r="V309" s="106">
        <f t="shared" si="38"/>
        <v>4.392005223095639</v>
      </c>
      <c r="W309" s="107">
        <f t="shared" si="39"/>
        <v>-0.68255929658058889</v>
      </c>
      <c r="X309" s="106">
        <f t="shared" si="40"/>
        <v>0.96966540275804625</v>
      </c>
    </row>
    <row r="310" spans="2:24" ht="15">
      <c r="B310" s="15"/>
      <c r="C310" s="15"/>
      <c r="D310" s="15"/>
      <c r="E310" s="15"/>
      <c r="F310" s="15"/>
      <c r="G310" s="15"/>
      <c r="M310" s="102">
        <v>336900</v>
      </c>
      <c r="N310" s="103">
        <v>101200</v>
      </c>
      <c r="O310" s="104">
        <v>30.039200000000001</v>
      </c>
      <c r="P310" s="103">
        <v>307.08</v>
      </c>
      <c r="Q310" s="104">
        <v>61.97</v>
      </c>
      <c r="R310" s="56">
        <f t="shared" si="37"/>
        <v>0.29738218827771795</v>
      </c>
      <c r="S310" s="56">
        <f t="shared" si="36"/>
        <v>0.29738218827771795</v>
      </c>
      <c r="T310" s="55">
        <f t="shared" si="41"/>
        <v>24735.831234976049</v>
      </c>
      <c r="U310" s="105">
        <f t="shared" si="42"/>
        <v>0.97542840395062569</v>
      </c>
      <c r="V310" s="106">
        <f t="shared" si="38"/>
        <v>4.3933265091896914</v>
      </c>
      <c r="W310" s="107">
        <f t="shared" si="39"/>
        <v>-0.69644846954312278</v>
      </c>
      <c r="X310" s="106">
        <f t="shared" si="40"/>
        <v>0.98769937642460492</v>
      </c>
    </row>
    <row r="311" spans="2:24" ht="15">
      <c r="B311" s="15"/>
      <c r="C311" s="15"/>
      <c r="D311" s="15"/>
      <c r="E311" s="15"/>
      <c r="F311" s="15"/>
      <c r="G311" s="15"/>
      <c r="M311" s="102">
        <v>327000</v>
      </c>
      <c r="N311" s="103">
        <v>98550</v>
      </c>
      <c r="O311" s="104">
        <v>30.138400000000001</v>
      </c>
      <c r="P311" s="103">
        <v>308.08</v>
      </c>
      <c r="Q311" s="104">
        <v>62.24</v>
      </c>
      <c r="R311" s="56">
        <f t="shared" si="37"/>
        <v>0.28936437936686427</v>
      </c>
      <c r="S311" s="56">
        <f t="shared" si="36"/>
        <v>0.28936437936686427</v>
      </c>
      <c r="T311" s="55">
        <f t="shared" si="41"/>
        <v>24849.061703304869</v>
      </c>
      <c r="U311" s="105">
        <f t="shared" si="42"/>
        <v>0.97579672575955079</v>
      </c>
      <c r="V311" s="106">
        <f t="shared" si="38"/>
        <v>4.3953099944870369</v>
      </c>
      <c r="W311" s="107">
        <f t="shared" si="39"/>
        <v>-0.7173333180796817</v>
      </c>
      <c r="X311" s="106">
        <f t="shared" si="40"/>
        <v>1.0134402540441776</v>
      </c>
    </row>
    <row r="312" spans="2:24" ht="15">
      <c r="B312" s="15"/>
      <c r="C312" s="15"/>
      <c r="D312" s="15"/>
      <c r="E312" s="15"/>
      <c r="F312" s="15"/>
      <c r="G312" s="15"/>
      <c r="M312" s="102">
        <v>318100</v>
      </c>
      <c r="N312" s="103">
        <v>95660</v>
      </c>
      <c r="O312" s="104">
        <v>30.074300000000001</v>
      </c>
      <c r="P312" s="103">
        <v>309.08</v>
      </c>
      <c r="Q312" s="104">
        <v>62.4</v>
      </c>
      <c r="R312" s="56">
        <f t="shared" si="37"/>
        <v>0.28190135855344939</v>
      </c>
      <c r="S312" s="56">
        <f t="shared" si="36"/>
        <v>0.28190135855344939</v>
      </c>
      <c r="T312" s="55">
        <f t="shared" si="41"/>
        <v>24955.769293375466</v>
      </c>
      <c r="U312" s="105">
        <f t="shared" si="42"/>
        <v>0.97613928126309368</v>
      </c>
      <c r="V312" s="106">
        <f t="shared" si="38"/>
        <v>4.3971709620890715</v>
      </c>
      <c r="W312" s="107">
        <f t="shared" si="39"/>
        <v>-0.73696610546857144</v>
      </c>
      <c r="X312" s="106">
        <f t="shared" si="40"/>
        <v>1.0380909092426638</v>
      </c>
    </row>
    <row r="313" spans="2:24" ht="15">
      <c r="B313" s="15"/>
      <c r="C313" s="15"/>
      <c r="D313" s="15"/>
      <c r="E313" s="15"/>
      <c r="F313" s="15"/>
      <c r="G313" s="15"/>
      <c r="M313" s="102">
        <v>311200</v>
      </c>
      <c r="N313" s="103">
        <v>93660</v>
      </c>
      <c r="O313" s="104">
        <v>30.0989</v>
      </c>
      <c r="P313" s="103">
        <v>310.08</v>
      </c>
      <c r="Q313" s="104">
        <v>62.35</v>
      </c>
      <c r="R313" s="56">
        <f t="shared" si="37"/>
        <v>0.27566063005954478</v>
      </c>
      <c r="S313" s="56">
        <f t="shared" si="36"/>
        <v>0.27566063005954478</v>
      </c>
      <c r="T313" s="55">
        <f t="shared" si="41"/>
        <v>25048.68230599118</v>
      </c>
      <c r="U313" s="105">
        <f t="shared" si="42"/>
        <v>0.97642552578811104</v>
      </c>
      <c r="V313" s="106">
        <f t="shared" si="38"/>
        <v>4.3987848846029154</v>
      </c>
      <c r="W313" s="107">
        <f t="shared" si="39"/>
        <v>-0.75402244386661366</v>
      </c>
      <c r="X313" s="106">
        <f t="shared" si="40"/>
        <v>1.0602472327300227</v>
      </c>
    </row>
    <row r="314" spans="2:24" ht="15">
      <c r="B314" s="15"/>
      <c r="C314" s="15"/>
      <c r="D314" s="15"/>
      <c r="E314" s="15"/>
      <c r="F314" s="15"/>
      <c r="G314" s="15"/>
      <c r="M314" s="45"/>
      <c r="N314" s="46"/>
      <c r="O314" s="47"/>
      <c r="P314" s="46"/>
      <c r="Q314" s="47"/>
      <c r="R314" s="38"/>
      <c r="S314" s="38"/>
      <c r="T314" s="39"/>
      <c r="U314" s="28"/>
      <c r="V314" s="9"/>
      <c r="W314" s="28"/>
      <c r="X314" s="9"/>
    </row>
    <row r="315" spans="2:24" ht="15">
      <c r="B315" s="15"/>
      <c r="C315" s="15"/>
      <c r="D315" s="15"/>
      <c r="E315" s="15"/>
      <c r="F315" s="15"/>
      <c r="G315" s="15"/>
      <c r="M315" s="45"/>
      <c r="N315" s="46"/>
      <c r="O315" s="47"/>
      <c r="P315" s="46"/>
      <c r="Q315" s="47"/>
      <c r="R315" s="38"/>
      <c r="S315" s="38"/>
      <c r="T315" s="39"/>
      <c r="U315" s="28"/>
      <c r="V315" s="9"/>
      <c r="W315" s="28"/>
      <c r="X315" s="9"/>
    </row>
    <row r="316" spans="2:24" ht="15">
      <c r="B316" s="15"/>
      <c r="C316" s="15"/>
      <c r="D316" s="15"/>
      <c r="E316" s="15"/>
      <c r="F316" s="15"/>
      <c r="G316" s="15"/>
      <c r="M316" s="45"/>
      <c r="N316" s="46"/>
      <c r="O316" s="47"/>
      <c r="P316" s="46"/>
      <c r="Q316" s="47"/>
      <c r="R316" s="38"/>
      <c r="S316" s="38"/>
      <c r="T316" s="39"/>
      <c r="U316" s="28"/>
      <c r="V316" s="9"/>
      <c r="W316" s="28"/>
      <c r="X316" s="9"/>
    </row>
    <row r="317" spans="2:24" ht="15">
      <c r="B317" s="15"/>
      <c r="C317" s="15"/>
      <c r="D317" s="15"/>
      <c r="E317" s="15"/>
      <c r="F317" s="15"/>
      <c r="G317" s="15"/>
      <c r="M317" s="45"/>
      <c r="N317" s="46"/>
      <c r="O317" s="47"/>
      <c r="P317" s="46"/>
      <c r="Q317" s="47"/>
      <c r="R317" s="38"/>
      <c r="S317" s="38"/>
      <c r="T317" s="39"/>
      <c r="U317" s="28"/>
      <c r="V317" s="9"/>
      <c r="W317" s="28"/>
      <c r="X317" s="9"/>
    </row>
    <row r="318" spans="2:24" ht="15">
      <c r="B318" s="15"/>
      <c r="C318" s="15"/>
      <c r="D318" s="15"/>
      <c r="E318" s="15"/>
      <c r="F318" s="15"/>
      <c r="G318" s="15"/>
      <c r="M318" s="45"/>
      <c r="N318" s="46"/>
      <c r="O318" s="47"/>
      <c r="P318" s="46"/>
      <c r="Q318" s="47"/>
      <c r="R318" s="38"/>
      <c r="S318" s="38"/>
      <c r="T318" s="39"/>
      <c r="U318" s="28"/>
      <c r="V318" s="9"/>
      <c r="W318" s="28"/>
      <c r="X318" s="9"/>
    </row>
    <row r="319" spans="2:24" ht="15">
      <c r="B319" s="15"/>
      <c r="C319" s="15"/>
      <c r="D319" s="15"/>
      <c r="E319" s="15"/>
      <c r="F319" s="15"/>
      <c r="G319" s="15"/>
      <c r="M319" s="45"/>
      <c r="N319" s="46"/>
      <c r="O319" s="47"/>
      <c r="P319" s="46"/>
      <c r="Q319" s="47"/>
      <c r="R319" s="38"/>
      <c r="S319" s="38"/>
      <c r="T319" s="39"/>
      <c r="U319" s="28"/>
      <c r="V319" s="9"/>
      <c r="W319" s="28"/>
      <c r="X319" s="9"/>
    </row>
    <row r="320" spans="2:24" ht="15">
      <c r="B320" s="15"/>
      <c r="C320" s="15"/>
      <c r="D320" s="15"/>
      <c r="E320" s="15"/>
      <c r="F320" s="15"/>
      <c r="G320" s="15"/>
      <c r="M320" s="45"/>
      <c r="N320" s="46"/>
      <c r="O320" s="47"/>
      <c r="P320" s="46"/>
      <c r="Q320" s="47"/>
      <c r="R320" s="38"/>
      <c r="S320" s="38"/>
      <c r="T320" s="39"/>
      <c r="U320" s="28"/>
      <c r="V320" s="9"/>
      <c r="W320" s="28"/>
      <c r="X320" s="9"/>
    </row>
    <row r="321" spans="2:24" ht="15">
      <c r="B321" s="15"/>
      <c r="C321" s="15"/>
      <c r="D321" s="15"/>
      <c r="E321" s="15"/>
      <c r="F321" s="15"/>
      <c r="G321" s="15"/>
      <c r="M321" s="45"/>
      <c r="N321" s="46"/>
      <c r="O321" s="47"/>
      <c r="P321" s="46"/>
      <c r="Q321" s="47"/>
      <c r="R321" s="38"/>
      <c r="S321" s="38"/>
      <c r="T321" s="39"/>
      <c r="U321" s="28"/>
      <c r="V321" s="9"/>
      <c r="W321" s="28"/>
      <c r="X321" s="9"/>
    </row>
    <row r="322" spans="2:24" ht="15">
      <c r="B322" s="15"/>
      <c r="C322" s="15"/>
      <c r="D322" s="15"/>
      <c r="E322" s="15"/>
      <c r="F322" s="15"/>
      <c r="G322" s="15"/>
      <c r="M322" s="45"/>
      <c r="N322" s="46"/>
      <c r="O322" s="47"/>
      <c r="P322" s="46"/>
      <c r="Q322" s="47"/>
      <c r="R322" s="38"/>
      <c r="S322" s="38"/>
      <c r="T322" s="39"/>
      <c r="U322" s="28"/>
      <c r="V322" s="9"/>
      <c r="W322" s="28"/>
      <c r="X322" s="9"/>
    </row>
    <row r="323" spans="2:24" ht="15">
      <c r="B323" s="15"/>
      <c r="C323" s="15"/>
      <c r="D323" s="15"/>
      <c r="E323" s="15"/>
      <c r="F323" s="15"/>
      <c r="G323" s="15"/>
      <c r="M323" s="45"/>
      <c r="N323" s="46"/>
      <c r="O323" s="47"/>
      <c r="P323" s="46"/>
      <c r="Q323" s="47"/>
      <c r="R323" s="38"/>
      <c r="S323" s="38"/>
      <c r="T323" s="39"/>
      <c r="U323" s="28"/>
      <c r="V323" s="9"/>
      <c r="W323" s="28"/>
      <c r="X323" s="9"/>
    </row>
    <row r="324" spans="2:24" ht="15">
      <c r="B324" s="15"/>
      <c r="C324" s="15"/>
      <c r="D324" s="15"/>
      <c r="E324" s="15"/>
      <c r="F324" s="15"/>
      <c r="G324" s="15"/>
      <c r="M324" s="45"/>
      <c r="N324" s="46"/>
      <c r="O324" s="47"/>
      <c r="P324" s="46"/>
      <c r="Q324" s="47"/>
      <c r="R324" s="38"/>
      <c r="S324" s="38"/>
      <c r="T324" s="39"/>
      <c r="U324" s="28"/>
      <c r="V324" s="9"/>
      <c r="W324" s="28"/>
      <c r="X324" s="9"/>
    </row>
    <row r="325" spans="2:24" ht="15">
      <c r="B325" s="15"/>
      <c r="C325" s="15"/>
      <c r="D325" s="15"/>
      <c r="E325" s="15"/>
      <c r="F325" s="15"/>
      <c r="G325" s="15"/>
      <c r="M325" s="45"/>
      <c r="N325" s="46"/>
      <c r="O325" s="47"/>
      <c r="P325" s="46"/>
      <c r="Q325" s="47"/>
      <c r="R325" s="38"/>
      <c r="S325" s="38"/>
      <c r="T325" s="39"/>
      <c r="U325" s="28"/>
      <c r="V325" s="9"/>
      <c r="W325" s="28"/>
      <c r="X325" s="9"/>
    </row>
    <row r="326" spans="2:24" ht="15">
      <c r="B326" s="15"/>
      <c r="C326" s="15"/>
      <c r="D326" s="15"/>
      <c r="E326" s="15"/>
      <c r="F326" s="15"/>
      <c r="G326" s="15"/>
      <c r="M326" s="45"/>
      <c r="N326" s="46"/>
      <c r="O326" s="47"/>
      <c r="P326" s="46"/>
      <c r="Q326" s="47"/>
      <c r="R326" s="38"/>
      <c r="S326" s="38"/>
      <c r="T326" s="39"/>
      <c r="U326" s="28"/>
      <c r="V326" s="9"/>
      <c r="W326" s="28"/>
      <c r="X326" s="9"/>
    </row>
    <row r="327" spans="2:24" ht="15">
      <c r="B327" s="15"/>
      <c r="C327" s="15"/>
      <c r="D327" s="15"/>
      <c r="E327" s="15"/>
      <c r="F327" s="15"/>
      <c r="G327" s="15"/>
      <c r="M327" s="45"/>
      <c r="N327" s="46"/>
      <c r="O327" s="47"/>
      <c r="P327" s="46"/>
      <c r="Q327" s="47"/>
      <c r="R327" s="38"/>
      <c r="S327" s="38"/>
      <c r="T327" s="39"/>
      <c r="U327" s="28"/>
      <c r="V327" s="9"/>
      <c r="W327" s="28"/>
      <c r="X327" s="9"/>
    </row>
    <row r="328" spans="2:24" ht="15">
      <c r="B328" s="15"/>
      <c r="C328" s="15"/>
      <c r="D328" s="15"/>
      <c r="E328" s="15"/>
      <c r="F328" s="15"/>
      <c r="G328" s="15"/>
      <c r="M328" s="45"/>
      <c r="N328" s="46"/>
      <c r="O328" s="47"/>
      <c r="P328" s="46"/>
      <c r="Q328" s="47"/>
      <c r="R328" s="38"/>
      <c r="S328" s="38"/>
      <c r="T328" s="39"/>
      <c r="U328" s="28"/>
      <c r="V328" s="9"/>
      <c r="W328" s="28"/>
      <c r="X328" s="9"/>
    </row>
    <row r="329" spans="2:24" ht="15">
      <c r="B329" s="15"/>
      <c r="C329" s="15"/>
      <c r="D329" s="15"/>
      <c r="E329" s="15"/>
      <c r="F329" s="15"/>
      <c r="G329" s="15"/>
      <c r="M329" s="45"/>
      <c r="N329" s="46"/>
      <c r="O329" s="47"/>
      <c r="P329" s="46"/>
      <c r="Q329" s="47"/>
      <c r="R329" s="38"/>
      <c r="S329" s="38"/>
      <c r="T329" s="39"/>
      <c r="U329" s="28"/>
      <c r="V329" s="9"/>
      <c r="W329" s="28"/>
      <c r="X329" s="9"/>
    </row>
    <row r="330" spans="2:24" ht="15">
      <c r="B330" s="15"/>
      <c r="C330" s="15"/>
      <c r="D330" s="15"/>
      <c r="E330" s="15"/>
      <c r="F330" s="15"/>
      <c r="G330" s="15"/>
      <c r="M330" s="45"/>
      <c r="N330" s="46"/>
      <c r="O330" s="47"/>
      <c r="P330" s="46"/>
      <c r="Q330" s="47"/>
      <c r="R330" s="38"/>
      <c r="S330" s="38"/>
      <c r="T330" s="39"/>
      <c r="U330" s="28"/>
      <c r="V330" s="9"/>
      <c r="W330" s="28"/>
      <c r="X330" s="9"/>
    </row>
    <row r="331" spans="2:24" ht="15">
      <c r="B331" s="15"/>
      <c r="C331" s="15"/>
      <c r="D331" s="15"/>
      <c r="E331" s="15"/>
      <c r="F331" s="15"/>
      <c r="G331" s="15"/>
      <c r="M331" s="45"/>
      <c r="N331" s="46"/>
      <c r="O331" s="47"/>
      <c r="P331" s="46"/>
      <c r="Q331" s="47"/>
      <c r="R331" s="38"/>
      <c r="S331" s="38"/>
      <c r="T331" s="39"/>
      <c r="U331" s="28"/>
      <c r="V331" s="9"/>
      <c r="W331" s="28"/>
      <c r="X331" s="9"/>
    </row>
    <row r="332" spans="2:24" ht="15">
      <c r="B332" s="15"/>
      <c r="C332" s="15"/>
      <c r="D332" s="15"/>
      <c r="E332" s="15"/>
      <c r="F332" s="15"/>
      <c r="G332" s="15"/>
      <c r="M332" s="45"/>
      <c r="N332" s="46"/>
      <c r="O332" s="47"/>
      <c r="P332" s="46"/>
      <c r="Q332" s="47"/>
      <c r="R332" s="38"/>
      <c r="S332" s="38"/>
      <c r="T332" s="39"/>
      <c r="U332" s="28"/>
      <c r="V332" s="9"/>
      <c r="W332" s="28"/>
      <c r="X332" s="9"/>
    </row>
    <row r="333" spans="2:24" ht="15">
      <c r="B333" s="15"/>
      <c r="C333" s="15"/>
      <c r="D333" s="15"/>
      <c r="E333" s="15"/>
      <c r="F333" s="15"/>
      <c r="G333" s="15"/>
      <c r="M333" s="45"/>
      <c r="N333" s="46"/>
      <c r="O333" s="47"/>
      <c r="P333" s="46"/>
      <c r="Q333" s="47"/>
      <c r="R333" s="38"/>
      <c r="S333" s="38"/>
      <c r="T333" s="39"/>
      <c r="U333" s="28"/>
      <c r="V333" s="9"/>
      <c r="W333" s="28"/>
      <c r="X333" s="9"/>
    </row>
    <row r="334" spans="2:24" ht="15">
      <c r="B334" s="15"/>
      <c r="C334" s="15"/>
      <c r="D334" s="15"/>
      <c r="E334" s="15"/>
      <c r="F334" s="15"/>
      <c r="G334" s="15"/>
      <c r="M334" s="45"/>
      <c r="N334" s="46"/>
      <c r="O334" s="47"/>
      <c r="P334" s="46"/>
      <c r="Q334" s="47"/>
      <c r="R334" s="38"/>
      <c r="S334" s="38"/>
      <c r="T334" s="39"/>
      <c r="U334" s="28"/>
      <c r="V334" s="9"/>
      <c r="W334" s="28"/>
      <c r="X334" s="9"/>
    </row>
    <row r="335" spans="2:24" ht="15">
      <c r="B335" s="15"/>
      <c r="C335" s="15"/>
      <c r="D335" s="15"/>
      <c r="E335" s="15"/>
      <c r="F335" s="15"/>
      <c r="G335" s="15"/>
      <c r="M335" s="45"/>
      <c r="N335" s="46"/>
      <c r="O335" s="47"/>
      <c r="P335" s="46"/>
      <c r="Q335" s="47"/>
      <c r="R335" s="38"/>
      <c r="S335" s="38"/>
      <c r="T335" s="39"/>
      <c r="U335" s="28"/>
      <c r="V335" s="9"/>
      <c r="W335" s="28"/>
      <c r="X335" s="9"/>
    </row>
    <row r="336" spans="2:24" ht="15">
      <c r="B336" s="15"/>
      <c r="C336" s="15"/>
      <c r="D336" s="15"/>
      <c r="E336" s="15"/>
      <c r="F336" s="15"/>
      <c r="G336" s="15"/>
      <c r="M336" s="45"/>
      <c r="N336" s="46"/>
      <c r="O336" s="47"/>
      <c r="P336" s="46"/>
      <c r="Q336" s="47"/>
      <c r="R336" s="38"/>
      <c r="S336" s="38"/>
      <c r="T336" s="39"/>
      <c r="U336" s="28"/>
      <c r="V336" s="9"/>
      <c r="W336" s="28"/>
      <c r="X336" s="9"/>
    </row>
    <row r="337" spans="2:24" ht="15">
      <c r="B337" s="15"/>
      <c r="C337" s="15"/>
      <c r="D337" s="15"/>
      <c r="E337" s="15"/>
      <c r="F337" s="15"/>
      <c r="G337" s="15"/>
      <c r="M337" s="45"/>
      <c r="N337" s="46"/>
      <c r="O337" s="47"/>
      <c r="P337" s="46"/>
      <c r="Q337" s="47"/>
      <c r="R337" s="38"/>
      <c r="S337" s="38"/>
      <c r="T337" s="39"/>
      <c r="U337" s="28"/>
      <c r="V337" s="9"/>
      <c r="W337" s="28"/>
      <c r="X337" s="9"/>
    </row>
    <row r="338" spans="2:24" ht="15">
      <c r="B338" s="15"/>
      <c r="C338" s="15"/>
      <c r="D338" s="15"/>
      <c r="E338" s="15"/>
      <c r="F338" s="15"/>
      <c r="G338" s="15"/>
      <c r="M338" s="45"/>
      <c r="N338" s="46"/>
      <c r="O338" s="47"/>
      <c r="P338" s="46"/>
      <c r="Q338" s="47"/>
      <c r="R338" s="38"/>
      <c r="S338" s="38"/>
      <c r="T338" s="39"/>
      <c r="U338" s="28"/>
      <c r="V338" s="9"/>
      <c r="W338" s="28"/>
      <c r="X338" s="9"/>
    </row>
    <row r="339" spans="2:24" ht="15">
      <c r="B339" s="15"/>
      <c r="C339" s="15"/>
      <c r="D339" s="15"/>
      <c r="E339" s="15"/>
      <c r="F339" s="15"/>
      <c r="G339" s="15"/>
      <c r="M339" s="45"/>
      <c r="N339" s="46"/>
      <c r="O339" s="47"/>
      <c r="P339" s="46"/>
      <c r="Q339" s="47"/>
      <c r="R339" s="38"/>
      <c r="S339" s="38"/>
      <c r="T339" s="39"/>
      <c r="U339" s="28"/>
      <c r="V339" s="9"/>
      <c r="W339" s="28"/>
      <c r="X339" s="9"/>
    </row>
    <row r="340" spans="2:24" ht="15">
      <c r="B340" s="15"/>
      <c r="C340" s="15"/>
      <c r="D340" s="15"/>
      <c r="E340" s="15"/>
      <c r="F340" s="15"/>
      <c r="G340" s="15"/>
      <c r="M340" s="45"/>
      <c r="N340" s="46"/>
      <c r="O340" s="47"/>
      <c r="P340" s="46"/>
      <c r="Q340" s="47"/>
      <c r="R340" s="38"/>
      <c r="S340" s="38"/>
      <c r="T340" s="39"/>
      <c r="U340" s="28"/>
      <c r="V340" s="9"/>
      <c r="W340" s="28"/>
      <c r="X340" s="9"/>
    </row>
    <row r="341" spans="2:24" ht="15">
      <c r="B341" s="15"/>
      <c r="C341" s="15"/>
      <c r="D341" s="15"/>
      <c r="E341" s="15"/>
      <c r="F341" s="15"/>
      <c r="G341" s="15"/>
      <c r="M341" s="45"/>
      <c r="N341" s="46"/>
      <c r="O341" s="47"/>
      <c r="P341" s="46"/>
      <c r="Q341" s="47"/>
      <c r="R341" s="38"/>
      <c r="S341" s="38"/>
      <c r="T341" s="39"/>
      <c r="U341" s="28"/>
      <c r="V341" s="9"/>
      <c r="W341" s="28"/>
      <c r="X341" s="9"/>
    </row>
    <row r="342" spans="2:24" ht="15">
      <c r="B342" s="15"/>
      <c r="C342" s="15"/>
      <c r="D342" s="15"/>
      <c r="E342" s="15"/>
      <c r="F342" s="15"/>
      <c r="G342" s="15"/>
      <c r="M342" s="45"/>
      <c r="N342" s="46"/>
      <c r="O342" s="47"/>
      <c r="P342" s="46"/>
      <c r="Q342" s="47"/>
      <c r="R342" s="38"/>
      <c r="S342" s="38"/>
      <c r="T342" s="39"/>
      <c r="U342" s="28"/>
      <c r="V342" s="9"/>
      <c r="W342" s="28"/>
      <c r="X342" s="9"/>
    </row>
    <row r="343" spans="2:24" ht="15">
      <c r="B343" s="15"/>
      <c r="C343" s="15"/>
      <c r="D343" s="15"/>
      <c r="E343" s="15"/>
      <c r="F343" s="15"/>
      <c r="G343" s="15"/>
      <c r="M343" s="45"/>
      <c r="N343" s="46"/>
      <c r="O343" s="47"/>
      <c r="P343" s="46"/>
      <c r="Q343" s="47"/>
      <c r="R343" s="38"/>
      <c r="S343" s="38"/>
      <c r="T343" s="39"/>
      <c r="U343" s="28"/>
      <c r="V343" s="9"/>
      <c r="W343" s="28"/>
      <c r="X343" s="9"/>
    </row>
    <row r="344" spans="2:24" ht="15">
      <c r="B344" s="15"/>
      <c r="C344" s="15"/>
      <c r="D344" s="15"/>
      <c r="E344" s="15"/>
      <c r="F344" s="15"/>
      <c r="G344" s="15"/>
      <c r="M344" s="45"/>
      <c r="N344" s="46"/>
      <c r="O344" s="47"/>
      <c r="P344" s="46"/>
      <c r="Q344" s="47"/>
      <c r="R344" s="38"/>
      <c r="S344" s="38"/>
      <c r="T344" s="39"/>
      <c r="U344" s="28"/>
      <c r="V344" s="9"/>
      <c r="W344" s="28"/>
      <c r="X344" s="9"/>
    </row>
    <row r="345" spans="2:24" ht="15">
      <c r="B345" s="15"/>
      <c r="C345" s="15"/>
      <c r="D345" s="15"/>
      <c r="E345" s="15"/>
      <c r="F345" s="15"/>
      <c r="G345" s="15"/>
      <c r="M345" s="45"/>
      <c r="N345" s="46"/>
      <c r="O345" s="47"/>
      <c r="P345" s="46"/>
      <c r="Q345" s="47"/>
      <c r="R345" s="38"/>
      <c r="S345" s="38"/>
      <c r="T345" s="39"/>
      <c r="U345" s="28"/>
      <c r="V345" s="9"/>
      <c r="W345" s="28"/>
      <c r="X345" s="9"/>
    </row>
    <row r="346" spans="2:24" ht="15">
      <c r="B346" s="15"/>
      <c r="C346" s="15"/>
      <c r="D346" s="15"/>
      <c r="E346" s="15"/>
      <c r="F346" s="15"/>
      <c r="G346" s="15"/>
      <c r="M346" s="45"/>
      <c r="N346" s="46"/>
      <c r="O346" s="47"/>
      <c r="P346" s="46"/>
      <c r="Q346" s="47"/>
      <c r="R346" s="38"/>
      <c r="S346" s="38"/>
      <c r="T346" s="39"/>
      <c r="U346" s="28"/>
      <c r="V346" s="9"/>
      <c r="W346" s="28"/>
      <c r="X346" s="9"/>
    </row>
    <row r="347" spans="2:24" ht="15">
      <c r="B347" s="15"/>
      <c r="C347" s="15"/>
      <c r="D347" s="15"/>
      <c r="E347" s="15"/>
      <c r="F347" s="15"/>
      <c r="G347" s="15"/>
      <c r="M347" s="45"/>
      <c r="N347" s="46"/>
      <c r="O347" s="47"/>
      <c r="P347" s="46"/>
      <c r="Q347" s="47"/>
      <c r="R347" s="38"/>
      <c r="S347" s="38"/>
      <c r="T347" s="39"/>
      <c r="U347" s="28"/>
      <c r="V347" s="9"/>
      <c r="W347" s="28"/>
      <c r="X347" s="9"/>
    </row>
    <row r="348" spans="2:24" ht="15">
      <c r="B348" s="15"/>
      <c r="C348" s="15"/>
      <c r="D348" s="15"/>
      <c r="E348" s="15"/>
      <c r="F348" s="15"/>
      <c r="G348" s="15"/>
      <c r="M348" s="45"/>
      <c r="N348" s="46"/>
      <c r="O348" s="47"/>
      <c r="P348" s="46"/>
      <c r="Q348" s="47"/>
      <c r="R348" s="38"/>
      <c r="S348" s="38"/>
      <c r="T348" s="39"/>
      <c r="U348" s="28"/>
      <c r="V348" s="9"/>
      <c r="W348" s="28"/>
      <c r="X348" s="9"/>
    </row>
    <row r="349" spans="2:24" ht="15">
      <c r="B349" s="15"/>
      <c r="C349" s="15"/>
      <c r="D349" s="15"/>
      <c r="E349" s="15"/>
      <c r="F349" s="15"/>
      <c r="G349" s="15"/>
      <c r="M349" s="45"/>
      <c r="N349" s="46"/>
      <c r="O349" s="47"/>
      <c r="P349" s="46"/>
      <c r="Q349" s="47"/>
      <c r="R349" s="38"/>
      <c r="S349" s="38"/>
      <c r="T349" s="39"/>
      <c r="U349" s="28"/>
      <c r="V349" s="9"/>
      <c r="W349" s="28"/>
      <c r="X349" s="9"/>
    </row>
    <row r="350" spans="2:24" ht="15">
      <c r="B350" s="15"/>
      <c r="C350" s="15"/>
      <c r="D350" s="15"/>
      <c r="E350" s="15"/>
      <c r="F350" s="15"/>
      <c r="G350" s="15"/>
      <c r="M350" s="45"/>
      <c r="N350" s="46"/>
      <c r="O350" s="47"/>
      <c r="P350" s="46"/>
      <c r="Q350" s="47"/>
      <c r="R350" s="38"/>
      <c r="S350" s="38"/>
      <c r="T350" s="39"/>
      <c r="U350" s="28"/>
      <c r="V350" s="9"/>
      <c r="W350" s="28"/>
      <c r="X350" s="9"/>
    </row>
    <row r="351" spans="2:24" ht="15">
      <c r="B351" s="15"/>
      <c r="C351" s="15"/>
      <c r="D351" s="15"/>
      <c r="E351" s="15"/>
      <c r="F351" s="15"/>
      <c r="G351" s="15"/>
      <c r="M351" s="45"/>
      <c r="N351" s="46"/>
      <c r="O351" s="47"/>
      <c r="P351" s="46"/>
      <c r="Q351" s="47"/>
      <c r="R351" s="38"/>
      <c r="S351" s="38"/>
      <c r="T351" s="39"/>
      <c r="U351" s="28"/>
      <c r="V351" s="9"/>
      <c r="W351" s="28"/>
      <c r="X351" s="9"/>
    </row>
    <row r="352" spans="2:24" ht="15">
      <c r="B352" s="15"/>
      <c r="C352" s="15"/>
      <c r="D352" s="15"/>
      <c r="E352" s="15"/>
      <c r="F352" s="15"/>
      <c r="G352" s="15"/>
      <c r="M352" s="45"/>
      <c r="N352" s="46"/>
      <c r="O352" s="47"/>
      <c r="P352" s="46"/>
      <c r="Q352" s="47"/>
      <c r="R352" s="38"/>
      <c r="S352" s="38"/>
      <c r="T352" s="39"/>
      <c r="U352" s="28"/>
      <c r="V352" s="9"/>
      <c r="W352" s="28"/>
      <c r="X352" s="9"/>
    </row>
    <row r="353" spans="2:24" ht="15">
      <c r="B353" s="15"/>
      <c r="C353" s="15"/>
      <c r="D353" s="15"/>
      <c r="E353" s="15"/>
      <c r="F353" s="15"/>
      <c r="G353" s="15"/>
      <c r="M353" s="45"/>
      <c r="N353" s="46"/>
      <c r="O353" s="47"/>
      <c r="P353" s="46"/>
      <c r="Q353" s="47"/>
      <c r="R353" s="38"/>
      <c r="S353" s="38"/>
      <c r="T353" s="39"/>
      <c r="U353" s="28"/>
      <c r="V353" s="9"/>
      <c r="W353" s="28"/>
      <c r="X353" s="9"/>
    </row>
    <row r="354" spans="2:24" ht="15">
      <c r="B354" s="15"/>
      <c r="C354" s="15"/>
      <c r="D354" s="15"/>
      <c r="E354" s="15"/>
      <c r="F354" s="15"/>
      <c r="G354" s="15"/>
      <c r="M354" s="45"/>
      <c r="N354" s="46"/>
      <c r="O354" s="47"/>
      <c r="P354" s="46"/>
      <c r="Q354" s="47"/>
      <c r="R354" s="38"/>
      <c r="S354" s="38"/>
      <c r="T354" s="39"/>
      <c r="U354" s="28"/>
      <c r="V354" s="9"/>
      <c r="W354" s="28"/>
      <c r="X354" s="9"/>
    </row>
    <row r="355" spans="2:24" ht="15">
      <c r="B355" s="15"/>
      <c r="C355" s="15"/>
      <c r="D355" s="15"/>
      <c r="E355" s="15"/>
      <c r="F355" s="15"/>
      <c r="G355" s="15"/>
      <c r="M355" s="45"/>
      <c r="N355" s="46"/>
      <c r="O355" s="47"/>
      <c r="P355" s="46"/>
      <c r="Q355" s="47"/>
      <c r="R355" s="38"/>
      <c r="S355" s="38"/>
      <c r="T355" s="39"/>
      <c r="U355" s="28"/>
      <c r="V355" s="9"/>
      <c r="W355" s="28"/>
      <c r="X355" s="9"/>
    </row>
    <row r="356" spans="2:24" ht="15">
      <c r="B356" s="15"/>
      <c r="C356" s="15"/>
      <c r="D356" s="15"/>
      <c r="E356" s="15"/>
      <c r="F356" s="15"/>
      <c r="G356" s="15"/>
      <c r="M356" s="45"/>
      <c r="N356" s="46"/>
      <c r="O356" s="47"/>
      <c r="P356" s="46"/>
      <c r="Q356" s="47"/>
      <c r="R356" s="38"/>
      <c r="S356" s="38"/>
      <c r="T356" s="39"/>
      <c r="U356" s="28"/>
      <c r="V356" s="9"/>
      <c r="W356" s="28"/>
      <c r="X356" s="9"/>
    </row>
    <row r="357" spans="2:24" ht="15">
      <c r="B357" s="15"/>
      <c r="C357" s="15"/>
      <c r="D357" s="15"/>
      <c r="E357" s="15"/>
      <c r="F357" s="15"/>
      <c r="G357" s="15"/>
      <c r="M357" s="45"/>
      <c r="N357" s="46"/>
      <c r="O357" s="47"/>
      <c r="P357" s="46"/>
      <c r="Q357" s="47"/>
      <c r="R357" s="38"/>
      <c r="S357" s="38"/>
      <c r="T357" s="39"/>
      <c r="U357" s="28"/>
      <c r="V357" s="9"/>
      <c r="W357" s="28"/>
      <c r="X357" s="9"/>
    </row>
    <row r="358" spans="2:24" ht="15">
      <c r="B358" s="15"/>
      <c r="C358" s="15"/>
      <c r="D358" s="15"/>
      <c r="E358" s="15"/>
      <c r="F358" s="15"/>
      <c r="G358" s="15"/>
      <c r="M358" s="45"/>
      <c r="N358" s="46"/>
      <c r="O358" s="47"/>
      <c r="P358" s="46"/>
      <c r="Q358" s="47"/>
      <c r="R358" s="38"/>
      <c r="S358" s="38"/>
      <c r="T358" s="39"/>
      <c r="U358" s="28"/>
      <c r="V358" s="9"/>
      <c r="W358" s="28"/>
      <c r="X358" s="9"/>
    </row>
    <row r="359" spans="2:24" ht="15">
      <c r="B359" s="15"/>
      <c r="C359" s="15"/>
      <c r="D359" s="15"/>
      <c r="E359" s="15"/>
      <c r="F359" s="15"/>
      <c r="G359" s="15"/>
      <c r="M359" s="45"/>
      <c r="N359" s="46"/>
      <c r="O359" s="47"/>
      <c r="P359" s="46"/>
      <c r="Q359" s="47"/>
      <c r="R359" s="38"/>
      <c r="S359" s="38"/>
      <c r="T359" s="39"/>
      <c r="U359" s="28"/>
      <c r="V359" s="9"/>
      <c r="W359" s="28"/>
      <c r="X359" s="9"/>
    </row>
    <row r="360" spans="2:24" ht="15">
      <c r="B360" s="15"/>
      <c r="C360" s="15"/>
      <c r="D360" s="15"/>
      <c r="E360" s="15"/>
      <c r="F360" s="15"/>
      <c r="G360" s="15"/>
      <c r="M360" s="45"/>
      <c r="N360" s="46"/>
      <c r="O360" s="47"/>
      <c r="P360" s="46"/>
      <c r="Q360" s="47"/>
      <c r="R360" s="38"/>
      <c r="S360" s="38"/>
      <c r="T360" s="39"/>
      <c r="U360" s="28"/>
      <c r="V360" s="9"/>
      <c r="W360" s="28"/>
      <c r="X360" s="9"/>
    </row>
    <row r="361" spans="2:24" ht="15">
      <c r="B361" s="15"/>
      <c r="C361" s="15"/>
      <c r="D361" s="15"/>
      <c r="E361" s="15"/>
      <c r="F361" s="15"/>
      <c r="G361" s="15"/>
      <c r="M361" s="45"/>
      <c r="N361" s="46"/>
      <c r="O361" s="47"/>
      <c r="P361" s="46"/>
      <c r="Q361" s="47"/>
      <c r="R361" s="38"/>
      <c r="S361" s="38"/>
      <c r="T361" s="39"/>
      <c r="U361" s="28"/>
      <c r="V361" s="9"/>
      <c r="W361" s="28"/>
      <c r="X361" s="9"/>
    </row>
    <row r="362" spans="2:24" ht="15">
      <c r="B362" s="15"/>
      <c r="C362" s="15"/>
      <c r="D362" s="15"/>
      <c r="E362" s="15"/>
      <c r="F362" s="15"/>
      <c r="G362" s="15"/>
      <c r="M362" s="45"/>
      <c r="N362" s="46"/>
      <c r="O362" s="47"/>
      <c r="P362" s="46"/>
      <c r="Q362" s="47"/>
      <c r="R362" s="38"/>
      <c r="S362" s="38"/>
      <c r="T362" s="39"/>
      <c r="U362" s="28"/>
      <c r="V362" s="9"/>
      <c r="W362" s="28"/>
      <c r="X362" s="9"/>
    </row>
    <row r="363" spans="2:24" ht="15">
      <c r="B363" s="15"/>
      <c r="C363" s="15"/>
      <c r="D363" s="15"/>
      <c r="E363" s="15"/>
      <c r="F363" s="15"/>
      <c r="G363" s="15"/>
      <c r="M363" s="45"/>
      <c r="N363" s="46"/>
      <c r="O363" s="47"/>
      <c r="P363" s="46"/>
      <c r="Q363" s="47"/>
      <c r="R363" s="38"/>
      <c r="S363" s="38"/>
      <c r="T363" s="39"/>
      <c r="U363" s="28"/>
      <c r="V363" s="9"/>
      <c r="W363" s="28"/>
      <c r="X363" s="9"/>
    </row>
    <row r="364" spans="2:24" ht="15">
      <c r="B364" s="15"/>
      <c r="C364" s="15"/>
      <c r="D364" s="15"/>
      <c r="E364" s="15"/>
      <c r="F364" s="15"/>
      <c r="G364" s="15"/>
      <c r="M364" s="45"/>
      <c r="N364" s="46"/>
      <c r="O364" s="47"/>
      <c r="P364" s="46"/>
      <c r="Q364" s="47"/>
      <c r="R364" s="38"/>
      <c r="S364" s="38"/>
      <c r="T364" s="39"/>
      <c r="U364" s="28"/>
      <c r="V364" s="9"/>
      <c r="W364" s="28"/>
      <c r="X364" s="9"/>
    </row>
    <row r="365" spans="2:24" ht="15">
      <c r="B365" s="15"/>
      <c r="C365" s="15"/>
      <c r="D365" s="15"/>
      <c r="E365" s="15"/>
      <c r="F365" s="15"/>
      <c r="G365" s="15"/>
      <c r="M365" s="45"/>
      <c r="N365" s="46"/>
      <c r="O365" s="47"/>
      <c r="P365" s="46"/>
      <c r="Q365" s="47"/>
      <c r="R365" s="38"/>
      <c r="S365" s="38"/>
      <c r="T365" s="39"/>
      <c r="U365" s="28"/>
      <c r="V365" s="9"/>
      <c r="W365" s="28"/>
      <c r="X365" s="9"/>
    </row>
    <row r="366" spans="2:24" ht="15">
      <c r="B366" s="15"/>
      <c r="C366" s="15"/>
      <c r="D366" s="15"/>
      <c r="E366" s="15"/>
      <c r="F366" s="15"/>
      <c r="G366" s="15"/>
      <c r="M366" s="45"/>
      <c r="N366" s="46"/>
      <c r="O366" s="47"/>
      <c r="P366" s="46"/>
      <c r="Q366" s="47"/>
      <c r="R366" s="38"/>
      <c r="S366" s="38"/>
      <c r="T366" s="39"/>
      <c r="U366" s="28"/>
      <c r="V366" s="9"/>
      <c r="W366" s="28"/>
      <c r="X366" s="9"/>
    </row>
    <row r="367" spans="2:24" ht="15">
      <c r="B367" s="15"/>
      <c r="C367" s="15"/>
      <c r="D367" s="15"/>
      <c r="E367" s="15"/>
      <c r="F367" s="15"/>
      <c r="G367" s="15"/>
      <c r="M367" s="45"/>
      <c r="N367" s="46"/>
      <c r="O367" s="47"/>
      <c r="P367" s="46"/>
      <c r="Q367" s="47"/>
      <c r="R367" s="38"/>
      <c r="S367" s="38"/>
      <c r="T367" s="39"/>
      <c r="U367" s="28"/>
      <c r="V367" s="9"/>
      <c r="W367" s="28"/>
      <c r="X367" s="9"/>
    </row>
    <row r="368" spans="2:24" ht="15">
      <c r="B368" s="15"/>
      <c r="C368" s="15"/>
      <c r="D368" s="15"/>
      <c r="E368" s="15"/>
      <c r="F368" s="15"/>
      <c r="G368" s="15"/>
      <c r="M368" s="45"/>
      <c r="N368" s="46"/>
      <c r="O368" s="47"/>
      <c r="P368" s="46"/>
      <c r="Q368" s="47"/>
      <c r="R368" s="38"/>
      <c r="S368" s="38"/>
      <c r="T368" s="39"/>
      <c r="U368" s="28"/>
      <c r="V368" s="9"/>
      <c r="W368" s="28"/>
      <c r="X368" s="9"/>
    </row>
    <row r="369" spans="2:24" ht="15">
      <c r="B369" s="15"/>
      <c r="C369" s="15"/>
      <c r="D369" s="15"/>
      <c r="E369" s="15"/>
      <c r="F369" s="15"/>
      <c r="G369" s="15"/>
      <c r="M369" s="45"/>
      <c r="N369" s="46"/>
      <c r="O369" s="47"/>
      <c r="P369" s="46"/>
      <c r="Q369" s="47"/>
      <c r="R369" s="38"/>
      <c r="S369" s="38"/>
      <c r="T369" s="39"/>
      <c r="U369" s="28"/>
      <c r="V369" s="9"/>
      <c r="W369" s="28"/>
      <c r="X369" s="9"/>
    </row>
    <row r="370" spans="2:24" ht="15">
      <c r="B370" s="15"/>
      <c r="C370" s="15"/>
      <c r="D370" s="15"/>
      <c r="E370" s="15"/>
      <c r="F370" s="15"/>
      <c r="G370" s="15"/>
      <c r="M370" s="45"/>
      <c r="N370" s="46"/>
      <c r="O370" s="47"/>
      <c r="P370" s="46"/>
      <c r="Q370" s="47"/>
      <c r="R370" s="38"/>
      <c r="S370" s="38"/>
      <c r="T370" s="39"/>
      <c r="U370" s="28"/>
      <c r="V370" s="9"/>
      <c r="W370" s="28"/>
      <c r="X370" s="9"/>
    </row>
    <row r="371" spans="2:24" ht="15">
      <c r="B371" s="15"/>
      <c r="C371" s="15"/>
      <c r="D371" s="15"/>
      <c r="E371" s="15"/>
      <c r="F371" s="15"/>
      <c r="G371" s="15"/>
      <c r="M371" s="45"/>
      <c r="N371" s="46"/>
      <c r="O371" s="47"/>
      <c r="P371" s="46"/>
      <c r="Q371" s="47"/>
      <c r="R371" s="38"/>
      <c r="S371" s="38"/>
      <c r="T371" s="39"/>
      <c r="U371" s="28"/>
      <c r="V371" s="9"/>
      <c r="W371" s="28"/>
      <c r="X371" s="9"/>
    </row>
    <row r="372" spans="2:24" ht="15">
      <c r="B372" s="15"/>
      <c r="C372" s="15"/>
      <c r="D372" s="15"/>
      <c r="E372" s="15"/>
      <c r="F372" s="15"/>
      <c r="G372" s="15"/>
      <c r="M372" s="45"/>
      <c r="N372" s="46"/>
      <c r="O372" s="47"/>
      <c r="P372" s="46"/>
      <c r="Q372" s="47"/>
      <c r="R372" s="38"/>
      <c r="S372" s="38"/>
      <c r="T372" s="39"/>
      <c r="U372" s="28"/>
      <c r="V372" s="9"/>
      <c r="W372" s="28"/>
      <c r="X372" s="9"/>
    </row>
    <row r="373" spans="2:24" ht="15">
      <c r="B373" s="15"/>
      <c r="C373" s="15"/>
      <c r="D373" s="15"/>
      <c r="E373" s="15"/>
      <c r="F373" s="15"/>
      <c r="G373" s="15"/>
      <c r="M373" s="45"/>
      <c r="N373" s="46"/>
      <c r="O373" s="47"/>
      <c r="P373" s="46"/>
      <c r="Q373" s="47"/>
      <c r="R373" s="38"/>
      <c r="S373" s="38"/>
      <c r="T373" s="39"/>
      <c r="U373" s="28"/>
      <c r="V373" s="9"/>
      <c r="W373" s="28"/>
      <c r="X373" s="9"/>
    </row>
    <row r="374" spans="2:24" ht="15">
      <c r="B374" s="15"/>
      <c r="C374" s="15"/>
      <c r="D374" s="15"/>
      <c r="E374" s="15"/>
      <c r="F374" s="15"/>
      <c r="G374" s="15"/>
      <c r="M374" s="45"/>
      <c r="N374" s="46"/>
      <c r="O374" s="47"/>
      <c r="P374" s="46"/>
      <c r="Q374" s="47"/>
      <c r="R374" s="38"/>
      <c r="S374" s="38"/>
      <c r="T374" s="39"/>
      <c r="U374" s="28"/>
      <c r="V374" s="9"/>
      <c r="W374" s="28"/>
      <c r="X374" s="9"/>
    </row>
    <row r="375" spans="2:24" ht="15">
      <c r="B375" s="15"/>
      <c r="C375" s="15"/>
      <c r="D375" s="15"/>
      <c r="E375" s="15"/>
      <c r="F375" s="15"/>
      <c r="G375" s="15"/>
      <c r="M375" s="45"/>
      <c r="N375" s="46"/>
      <c r="O375" s="47"/>
      <c r="P375" s="46"/>
      <c r="Q375" s="47"/>
      <c r="R375" s="38"/>
      <c r="S375" s="38"/>
      <c r="T375" s="39"/>
      <c r="U375" s="28"/>
      <c r="V375" s="9"/>
      <c r="W375" s="28"/>
      <c r="X375" s="9"/>
    </row>
    <row r="376" spans="2:24" ht="15">
      <c r="B376" s="15"/>
      <c r="C376" s="15"/>
      <c r="D376" s="15"/>
      <c r="E376" s="15"/>
      <c r="F376" s="15"/>
      <c r="G376" s="15"/>
      <c r="M376" s="45"/>
      <c r="N376" s="46"/>
      <c r="O376" s="47"/>
      <c r="P376" s="46"/>
      <c r="Q376" s="47"/>
      <c r="R376" s="38"/>
      <c r="S376" s="38"/>
      <c r="T376" s="39"/>
      <c r="U376" s="28"/>
      <c r="V376" s="9"/>
      <c r="W376" s="28"/>
      <c r="X376" s="9"/>
    </row>
    <row r="377" spans="2:24" ht="15">
      <c r="B377" s="15"/>
      <c r="C377" s="15"/>
      <c r="D377" s="15"/>
      <c r="E377" s="15"/>
      <c r="F377" s="15"/>
      <c r="G377" s="15"/>
      <c r="M377" s="45"/>
      <c r="N377" s="46"/>
      <c r="O377" s="47"/>
      <c r="P377" s="46"/>
      <c r="Q377" s="47"/>
      <c r="R377" s="38"/>
      <c r="S377" s="38"/>
      <c r="T377" s="39"/>
      <c r="U377" s="28"/>
      <c r="V377" s="9"/>
      <c r="W377" s="28"/>
      <c r="X377" s="9"/>
    </row>
    <row r="378" spans="2:24" ht="15">
      <c r="B378" s="15"/>
      <c r="C378" s="15"/>
      <c r="D378" s="15"/>
      <c r="E378" s="15"/>
      <c r="F378" s="15"/>
      <c r="G378" s="15"/>
      <c r="M378" s="45"/>
      <c r="N378" s="46"/>
      <c r="O378" s="47"/>
      <c r="P378" s="46"/>
      <c r="Q378" s="47"/>
      <c r="R378" s="38"/>
      <c r="S378" s="38"/>
      <c r="T378" s="39"/>
      <c r="U378" s="28"/>
      <c r="V378" s="9"/>
      <c r="W378" s="28"/>
      <c r="X378" s="9"/>
    </row>
    <row r="379" spans="2:24" ht="15">
      <c r="B379" s="15"/>
      <c r="C379" s="15"/>
      <c r="D379" s="15"/>
      <c r="E379" s="15"/>
      <c r="F379" s="15"/>
      <c r="G379" s="15"/>
      <c r="M379" s="45"/>
      <c r="N379" s="46"/>
      <c r="O379" s="47"/>
      <c r="P379" s="46"/>
      <c r="Q379" s="47"/>
      <c r="R379" s="38"/>
      <c r="S379" s="38"/>
      <c r="T379" s="39"/>
      <c r="U379" s="28"/>
      <c r="V379" s="9"/>
      <c r="W379" s="28"/>
      <c r="X379" s="9"/>
    </row>
    <row r="380" spans="2:24" ht="15">
      <c r="B380" s="15"/>
      <c r="C380" s="15"/>
      <c r="D380" s="15"/>
      <c r="E380" s="15"/>
      <c r="F380" s="15"/>
      <c r="G380" s="15"/>
      <c r="M380" s="45"/>
      <c r="N380" s="46"/>
      <c r="O380" s="47"/>
      <c r="P380" s="46"/>
      <c r="Q380" s="47"/>
      <c r="R380" s="38"/>
      <c r="S380" s="38"/>
      <c r="T380" s="39"/>
      <c r="U380" s="28"/>
      <c r="V380" s="9"/>
      <c r="W380" s="28"/>
      <c r="X380" s="9"/>
    </row>
    <row r="381" spans="2:24" ht="15">
      <c r="B381" s="15"/>
      <c r="C381" s="15"/>
      <c r="D381" s="15"/>
      <c r="E381" s="15"/>
      <c r="F381" s="15"/>
      <c r="G381" s="15"/>
      <c r="M381" s="45"/>
      <c r="N381" s="46"/>
      <c r="O381" s="47"/>
      <c r="P381" s="46"/>
      <c r="Q381" s="47"/>
      <c r="R381" s="38"/>
      <c r="S381" s="38"/>
      <c r="T381" s="39"/>
      <c r="U381" s="28"/>
      <c r="V381" s="9"/>
      <c r="W381" s="28"/>
      <c r="X381" s="9"/>
    </row>
    <row r="382" spans="2:24" ht="15">
      <c r="B382" s="15"/>
      <c r="C382" s="15"/>
      <c r="D382" s="15"/>
      <c r="E382" s="15"/>
      <c r="F382" s="15"/>
      <c r="G382" s="15"/>
      <c r="M382" s="45"/>
      <c r="N382" s="46"/>
      <c r="O382" s="47"/>
      <c r="P382" s="46"/>
      <c r="Q382" s="47"/>
      <c r="R382" s="38"/>
      <c r="S382" s="38"/>
      <c r="T382" s="39"/>
      <c r="U382" s="28"/>
      <c r="V382" s="9"/>
      <c r="W382" s="28"/>
      <c r="X382" s="9"/>
    </row>
    <row r="383" spans="2:24" ht="15">
      <c r="B383" s="15"/>
      <c r="C383" s="15"/>
      <c r="D383" s="15"/>
      <c r="E383" s="15"/>
      <c r="F383" s="15"/>
      <c r="G383" s="15"/>
      <c r="M383" s="45"/>
      <c r="N383" s="46"/>
      <c r="O383" s="47"/>
      <c r="P383" s="46"/>
      <c r="Q383" s="47"/>
      <c r="R383" s="38"/>
      <c r="S383" s="38"/>
      <c r="T383" s="39"/>
      <c r="U383" s="28"/>
      <c r="V383" s="9"/>
      <c r="W383" s="28"/>
      <c r="X383" s="9"/>
    </row>
    <row r="384" spans="2:24" ht="15">
      <c r="B384" s="15"/>
      <c r="C384" s="15"/>
      <c r="D384" s="15"/>
      <c r="E384" s="15"/>
      <c r="F384" s="15"/>
      <c r="G384" s="15"/>
      <c r="M384" s="45"/>
      <c r="N384" s="46"/>
      <c r="O384" s="47"/>
      <c r="P384" s="46"/>
      <c r="Q384" s="47"/>
      <c r="R384" s="38"/>
      <c r="S384" s="38"/>
      <c r="T384" s="39"/>
      <c r="U384" s="28"/>
      <c r="V384" s="9"/>
      <c r="W384" s="28"/>
      <c r="X384" s="9"/>
    </row>
    <row r="385" spans="2:24" ht="15">
      <c r="B385" s="15"/>
      <c r="C385" s="15"/>
      <c r="D385" s="15"/>
      <c r="E385" s="15"/>
      <c r="F385" s="15"/>
      <c r="G385" s="15"/>
      <c r="M385" s="45"/>
      <c r="N385" s="46"/>
      <c r="O385" s="47"/>
      <c r="P385" s="46"/>
      <c r="Q385" s="47"/>
      <c r="R385" s="38"/>
      <c r="S385" s="38"/>
      <c r="T385" s="39"/>
      <c r="U385" s="28"/>
      <c r="V385" s="9"/>
      <c r="W385" s="28"/>
      <c r="X385" s="9"/>
    </row>
    <row r="386" spans="2:24" ht="15">
      <c r="B386" s="15"/>
      <c r="C386" s="15"/>
      <c r="D386" s="15"/>
      <c r="E386" s="15"/>
      <c r="F386" s="15"/>
      <c r="G386" s="15"/>
      <c r="M386" s="45"/>
      <c r="N386" s="46"/>
      <c r="O386" s="47"/>
      <c r="P386" s="46"/>
      <c r="Q386" s="47"/>
      <c r="R386" s="38"/>
      <c r="S386" s="38"/>
      <c r="T386" s="39"/>
      <c r="U386" s="28"/>
      <c r="V386" s="9"/>
      <c r="W386" s="28"/>
      <c r="X386" s="9"/>
    </row>
    <row r="387" spans="2:24" ht="15">
      <c r="B387" s="15"/>
      <c r="C387" s="15"/>
      <c r="D387" s="15"/>
      <c r="E387" s="15"/>
      <c r="F387" s="15"/>
      <c r="G387" s="15"/>
      <c r="M387" s="45"/>
      <c r="N387" s="46"/>
      <c r="O387" s="47"/>
      <c r="P387" s="46"/>
      <c r="Q387" s="47"/>
      <c r="R387" s="38"/>
      <c r="S387" s="38"/>
      <c r="T387" s="39"/>
      <c r="U387" s="28"/>
      <c r="V387" s="9"/>
      <c r="W387" s="28"/>
      <c r="X387" s="9"/>
    </row>
    <row r="388" spans="2:24" ht="15">
      <c r="B388" s="15"/>
      <c r="C388" s="15"/>
      <c r="D388" s="15"/>
      <c r="E388" s="15"/>
      <c r="F388" s="15"/>
      <c r="G388" s="15"/>
      <c r="M388" s="45"/>
      <c r="N388" s="46"/>
      <c r="O388" s="47"/>
      <c r="P388" s="46"/>
      <c r="Q388" s="47"/>
      <c r="R388" s="38"/>
      <c r="S388" s="38"/>
      <c r="T388" s="39"/>
      <c r="U388" s="28"/>
      <c r="V388" s="9"/>
      <c r="W388" s="28"/>
      <c r="X388" s="9"/>
    </row>
    <row r="389" spans="2:24" ht="15">
      <c r="B389" s="15"/>
      <c r="C389" s="15"/>
      <c r="D389" s="15"/>
      <c r="E389" s="15"/>
      <c r="F389" s="15"/>
      <c r="G389" s="15"/>
      <c r="M389" s="45"/>
      <c r="N389" s="46"/>
      <c r="O389" s="47"/>
      <c r="P389" s="46"/>
      <c r="Q389" s="47"/>
      <c r="R389" s="38"/>
      <c r="S389" s="38"/>
      <c r="T389" s="39"/>
      <c r="U389" s="28"/>
      <c r="V389" s="9"/>
      <c r="W389" s="28"/>
      <c r="X389" s="9"/>
    </row>
    <row r="390" spans="2:24" ht="15">
      <c r="B390" s="15"/>
      <c r="C390" s="15"/>
      <c r="D390" s="15"/>
      <c r="E390" s="15"/>
      <c r="F390" s="15"/>
      <c r="G390" s="15"/>
      <c r="M390" s="45"/>
      <c r="N390" s="46"/>
      <c r="O390" s="47"/>
      <c r="P390" s="46"/>
      <c r="Q390" s="47"/>
      <c r="R390" s="38"/>
      <c r="S390" s="38"/>
      <c r="T390" s="39"/>
      <c r="U390" s="28"/>
      <c r="V390" s="9"/>
      <c r="W390" s="28"/>
      <c r="X390" s="9"/>
    </row>
    <row r="391" spans="2:24" ht="15">
      <c r="B391" s="15"/>
      <c r="C391" s="15"/>
      <c r="D391" s="15"/>
      <c r="E391" s="15"/>
      <c r="F391" s="15"/>
      <c r="G391" s="15"/>
      <c r="M391" s="45"/>
      <c r="N391" s="46"/>
      <c r="O391" s="47"/>
      <c r="P391" s="46"/>
      <c r="Q391" s="47"/>
      <c r="R391" s="38"/>
      <c r="S391" s="38"/>
      <c r="T391" s="39"/>
      <c r="U391" s="28"/>
      <c r="V391" s="9"/>
      <c r="W391" s="28"/>
      <c r="X391" s="9"/>
    </row>
    <row r="392" spans="2:24" ht="15">
      <c r="B392" s="15"/>
      <c r="C392" s="15"/>
      <c r="D392" s="15"/>
      <c r="E392" s="15"/>
      <c r="F392" s="15"/>
      <c r="G392" s="15"/>
      <c r="M392" s="45"/>
      <c r="N392" s="46"/>
      <c r="O392" s="47"/>
      <c r="P392" s="46"/>
      <c r="Q392" s="47"/>
      <c r="R392" s="38"/>
      <c r="S392" s="38"/>
      <c r="T392" s="39"/>
      <c r="U392" s="28"/>
      <c r="V392" s="9"/>
      <c r="W392" s="28"/>
      <c r="X392" s="9"/>
    </row>
    <row r="393" spans="2:24" ht="15">
      <c r="B393" s="15"/>
      <c r="C393" s="15"/>
      <c r="D393" s="15"/>
      <c r="E393" s="15"/>
      <c r="F393" s="15"/>
      <c r="G393" s="15"/>
      <c r="M393" s="45"/>
      <c r="N393" s="46"/>
      <c r="O393" s="47"/>
      <c r="P393" s="46"/>
      <c r="Q393" s="47"/>
      <c r="R393" s="38"/>
      <c r="S393" s="38"/>
      <c r="T393" s="39"/>
      <c r="U393" s="28"/>
      <c r="V393" s="9"/>
      <c r="W393" s="28"/>
      <c r="X393" s="9"/>
    </row>
    <row r="394" spans="2:24" ht="15">
      <c r="B394" s="15"/>
      <c r="C394" s="15"/>
      <c r="D394" s="15"/>
      <c r="E394" s="15"/>
      <c r="F394" s="15"/>
      <c r="G394" s="15"/>
      <c r="M394" s="45"/>
      <c r="N394" s="46"/>
      <c r="O394" s="47"/>
      <c r="P394" s="46"/>
      <c r="Q394" s="47"/>
      <c r="R394" s="38"/>
      <c r="S394" s="38"/>
      <c r="T394" s="39"/>
      <c r="U394" s="28"/>
      <c r="V394" s="9"/>
      <c r="W394" s="28"/>
      <c r="X394" s="9"/>
    </row>
    <row r="395" spans="2:24" ht="15">
      <c r="B395" s="15"/>
      <c r="C395" s="15"/>
      <c r="D395" s="15"/>
      <c r="E395" s="15"/>
      <c r="F395" s="15"/>
      <c r="G395" s="15"/>
      <c r="M395" s="45"/>
      <c r="N395" s="46"/>
      <c r="O395" s="47"/>
      <c r="P395" s="46"/>
      <c r="Q395" s="47"/>
      <c r="R395" s="38"/>
      <c r="S395" s="38"/>
      <c r="T395" s="39"/>
      <c r="U395" s="28"/>
      <c r="V395" s="9"/>
      <c r="W395" s="28"/>
      <c r="X395" s="9"/>
    </row>
    <row r="396" spans="2:24" ht="15">
      <c r="B396" s="15"/>
      <c r="C396" s="15"/>
      <c r="D396" s="15"/>
      <c r="E396" s="15"/>
      <c r="F396" s="15"/>
      <c r="G396" s="15"/>
      <c r="M396" s="45"/>
      <c r="N396" s="46"/>
      <c r="O396" s="47"/>
      <c r="P396" s="46"/>
      <c r="Q396" s="47"/>
      <c r="R396" s="38"/>
      <c r="S396" s="38"/>
      <c r="T396" s="39"/>
      <c r="U396" s="28"/>
      <c r="V396" s="9"/>
      <c r="W396" s="28"/>
      <c r="X396" s="9"/>
    </row>
    <row r="397" spans="2:24" ht="15">
      <c r="B397" s="15"/>
      <c r="C397" s="15"/>
      <c r="D397" s="15"/>
      <c r="E397" s="15"/>
      <c r="F397" s="15"/>
      <c r="G397" s="15"/>
      <c r="M397" s="45"/>
      <c r="N397" s="46"/>
      <c r="O397" s="47"/>
      <c r="P397" s="46"/>
      <c r="Q397" s="47"/>
      <c r="R397" s="38"/>
      <c r="S397" s="38"/>
      <c r="T397" s="39"/>
      <c r="U397" s="28"/>
      <c r="V397" s="9"/>
      <c r="W397" s="28"/>
      <c r="X397" s="9"/>
    </row>
    <row r="398" spans="2:24" ht="15">
      <c r="B398" s="15"/>
      <c r="C398" s="15"/>
      <c r="D398" s="15"/>
      <c r="E398" s="15"/>
      <c r="F398" s="15"/>
      <c r="G398" s="15"/>
      <c r="M398" s="45"/>
      <c r="N398" s="46"/>
      <c r="O398" s="47"/>
      <c r="P398" s="46"/>
      <c r="Q398" s="47"/>
      <c r="R398" s="38"/>
      <c r="S398" s="38"/>
      <c r="T398" s="39"/>
      <c r="U398" s="28"/>
      <c r="V398" s="9"/>
      <c r="W398" s="28"/>
      <c r="X398" s="9"/>
    </row>
    <row r="399" spans="2:24" ht="15">
      <c r="B399" s="15"/>
      <c r="C399" s="15"/>
      <c r="D399" s="15"/>
      <c r="E399" s="15"/>
      <c r="F399" s="15"/>
      <c r="G399" s="15"/>
      <c r="M399" s="45"/>
      <c r="N399" s="46"/>
      <c r="O399" s="47"/>
      <c r="P399" s="46"/>
      <c r="Q399" s="47"/>
      <c r="R399" s="38"/>
      <c r="S399" s="38"/>
      <c r="T399" s="39"/>
      <c r="U399" s="28"/>
      <c r="V399" s="9"/>
      <c r="W399" s="28"/>
      <c r="X399" s="9"/>
    </row>
    <row r="400" spans="2:24" ht="15">
      <c r="B400" s="15"/>
      <c r="C400" s="15"/>
      <c r="D400" s="15"/>
      <c r="E400" s="15"/>
      <c r="F400" s="15"/>
      <c r="G400" s="15"/>
      <c r="M400" s="45"/>
      <c r="N400" s="46"/>
      <c r="O400" s="47"/>
      <c r="P400" s="46"/>
      <c r="Q400" s="47"/>
      <c r="R400" s="38"/>
      <c r="S400" s="38"/>
      <c r="T400" s="39"/>
      <c r="U400" s="28"/>
      <c r="V400" s="9"/>
      <c r="W400" s="28"/>
      <c r="X400" s="9"/>
    </row>
    <row r="401" spans="13:24" ht="15">
      <c r="M401" s="45"/>
      <c r="N401" s="46"/>
      <c r="O401" s="47"/>
      <c r="P401" s="46"/>
      <c r="Q401" s="47"/>
      <c r="R401" s="38"/>
      <c r="S401" s="38"/>
      <c r="T401" s="39"/>
      <c r="U401" s="28"/>
      <c r="V401" s="9"/>
      <c r="W401" s="28"/>
      <c r="X401" s="9"/>
    </row>
    <row r="402" spans="13:24" ht="15">
      <c r="M402" s="45"/>
      <c r="N402" s="46"/>
      <c r="O402" s="47"/>
      <c r="P402" s="46"/>
      <c r="Q402" s="47"/>
      <c r="R402" s="38"/>
      <c r="S402" s="38"/>
      <c r="T402" s="39"/>
      <c r="U402" s="28"/>
      <c r="V402" s="9"/>
      <c r="W402" s="28"/>
      <c r="X402" s="9"/>
    </row>
    <row r="403" spans="13:24" ht="15">
      <c r="M403" s="45"/>
      <c r="N403" s="46"/>
      <c r="O403" s="47"/>
      <c r="P403" s="46"/>
      <c r="Q403" s="47"/>
      <c r="R403" s="38"/>
      <c r="S403" s="38"/>
      <c r="T403" s="39"/>
      <c r="U403" s="28"/>
      <c r="V403" s="9"/>
      <c r="W403" s="28"/>
      <c r="X403" s="9"/>
    </row>
    <row r="404" spans="13:24" ht="15">
      <c r="M404" s="45"/>
      <c r="N404" s="46"/>
      <c r="O404" s="47"/>
      <c r="P404" s="46"/>
      <c r="Q404" s="47"/>
      <c r="R404" s="38"/>
      <c r="S404" s="38"/>
      <c r="T404" s="39"/>
      <c r="U404" s="28"/>
      <c r="V404" s="9"/>
      <c r="W404" s="28"/>
      <c r="X404" s="9"/>
    </row>
    <row r="405" spans="13:24" ht="15">
      <c r="M405" s="45"/>
      <c r="N405" s="46"/>
      <c r="O405" s="47"/>
      <c r="P405" s="46"/>
      <c r="Q405" s="47"/>
      <c r="R405" s="38"/>
      <c r="S405" s="38"/>
      <c r="T405" s="39"/>
      <c r="U405" s="28"/>
      <c r="V405" s="9"/>
      <c r="W405" s="28"/>
      <c r="X405" s="9"/>
    </row>
    <row r="406" spans="13:24" ht="15">
      <c r="M406" s="45"/>
      <c r="N406" s="46"/>
      <c r="O406" s="47"/>
      <c r="P406" s="46"/>
      <c r="Q406" s="47"/>
      <c r="R406" s="38"/>
      <c r="S406" s="38"/>
      <c r="T406" s="39"/>
      <c r="U406" s="28"/>
      <c r="V406" s="9"/>
      <c r="W406" s="28"/>
      <c r="X406" s="9"/>
    </row>
    <row r="407" spans="13:24" ht="15">
      <c r="M407" s="45"/>
      <c r="N407" s="46"/>
      <c r="O407" s="47"/>
      <c r="P407" s="46"/>
      <c r="Q407" s="47"/>
      <c r="R407" s="38"/>
      <c r="S407" s="38"/>
      <c r="T407" s="39"/>
      <c r="U407" s="28"/>
      <c r="V407" s="9"/>
      <c r="W407" s="28"/>
      <c r="X407" s="9"/>
    </row>
    <row r="408" spans="13:24" ht="15">
      <c r="M408" s="45"/>
      <c r="N408" s="46"/>
      <c r="O408" s="47"/>
      <c r="P408" s="46"/>
      <c r="Q408" s="47"/>
      <c r="R408" s="38"/>
      <c r="S408" s="38"/>
      <c r="T408" s="39"/>
      <c r="U408" s="28"/>
      <c r="V408" s="9"/>
      <c r="W408" s="28"/>
      <c r="X408" s="9"/>
    </row>
    <row r="409" spans="13:24" ht="15">
      <c r="M409" s="45"/>
      <c r="N409" s="46"/>
      <c r="O409" s="47"/>
      <c r="P409" s="46"/>
      <c r="Q409" s="47"/>
      <c r="R409" s="38"/>
      <c r="S409" s="38"/>
      <c r="T409" s="39"/>
      <c r="U409" s="28"/>
      <c r="V409" s="9"/>
      <c r="W409" s="28"/>
      <c r="X409" s="9"/>
    </row>
    <row r="410" spans="13:24" ht="15">
      <c r="M410" s="45"/>
      <c r="N410" s="46"/>
      <c r="O410" s="47"/>
      <c r="P410" s="46"/>
      <c r="Q410" s="47"/>
      <c r="R410" s="38"/>
      <c r="S410" s="38"/>
      <c r="T410" s="39"/>
      <c r="U410" s="28"/>
      <c r="V410" s="9"/>
      <c r="W410" s="28"/>
      <c r="X410" s="9"/>
    </row>
    <row r="411" spans="13:24" ht="15">
      <c r="M411" s="45"/>
      <c r="N411" s="46"/>
      <c r="O411" s="47"/>
      <c r="P411" s="46"/>
      <c r="Q411" s="47"/>
      <c r="R411" s="38"/>
      <c r="S411" s="38"/>
      <c r="T411" s="39"/>
      <c r="U411" s="28"/>
      <c r="V411" s="9"/>
      <c r="W411" s="28"/>
      <c r="X411" s="9"/>
    </row>
    <row r="412" spans="13:24" ht="15">
      <c r="M412" s="45"/>
      <c r="N412" s="46"/>
      <c r="O412" s="47"/>
      <c r="P412" s="46"/>
      <c r="Q412" s="47"/>
      <c r="R412" s="38"/>
      <c r="S412" s="38"/>
      <c r="T412" s="39"/>
      <c r="U412" s="28"/>
      <c r="V412" s="9"/>
      <c r="W412" s="28"/>
      <c r="X412" s="9"/>
    </row>
    <row r="413" spans="13:24" ht="15">
      <c r="M413" s="45"/>
      <c r="N413" s="46"/>
      <c r="O413" s="47"/>
      <c r="P413" s="46"/>
      <c r="Q413" s="47"/>
      <c r="R413" s="38"/>
      <c r="S413" s="38"/>
      <c r="T413" s="39"/>
      <c r="U413" s="28"/>
      <c r="V413" s="9"/>
      <c r="W413" s="28"/>
      <c r="X413" s="9"/>
    </row>
    <row r="414" spans="13:24" ht="15">
      <c r="M414" s="45"/>
      <c r="N414" s="46"/>
      <c r="O414" s="47"/>
      <c r="P414" s="46"/>
      <c r="Q414" s="47"/>
      <c r="R414" s="38"/>
      <c r="S414" s="38"/>
      <c r="T414" s="39"/>
      <c r="U414" s="28"/>
      <c r="V414" s="9"/>
      <c r="W414" s="28"/>
      <c r="X414" s="9"/>
    </row>
    <row r="415" spans="13:24" ht="15">
      <c r="M415" s="45"/>
      <c r="N415" s="46"/>
      <c r="O415" s="47"/>
      <c r="P415" s="46"/>
      <c r="Q415" s="47"/>
      <c r="R415" s="38"/>
      <c r="S415" s="38"/>
      <c r="T415" s="39"/>
      <c r="U415" s="28"/>
      <c r="V415" s="9"/>
      <c r="W415" s="28"/>
      <c r="X415" s="9"/>
    </row>
    <row r="416" spans="13:24" ht="15">
      <c r="M416" s="45"/>
      <c r="N416" s="46"/>
      <c r="O416" s="47"/>
      <c r="P416" s="46"/>
      <c r="Q416" s="47"/>
      <c r="R416" s="38"/>
      <c r="S416" s="38"/>
      <c r="T416" s="39"/>
      <c r="U416" s="28"/>
      <c r="V416" s="9"/>
      <c r="W416" s="28"/>
      <c r="X416" s="9"/>
    </row>
    <row r="417" spans="13:24" ht="15">
      <c r="M417" s="45"/>
      <c r="N417" s="46"/>
      <c r="O417" s="47"/>
      <c r="P417" s="46"/>
      <c r="Q417" s="47"/>
      <c r="R417" s="38"/>
      <c r="S417" s="38"/>
      <c r="T417" s="39"/>
      <c r="U417" s="28"/>
      <c r="V417" s="9"/>
      <c r="W417" s="28"/>
      <c r="X417" s="9"/>
    </row>
    <row r="418" spans="13:24" ht="15">
      <c r="M418" s="45"/>
      <c r="N418" s="46"/>
      <c r="O418" s="47"/>
      <c r="P418" s="46"/>
      <c r="Q418" s="47"/>
      <c r="R418" s="38"/>
      <c r="S418" s="38"/>
      <c r="T418" s="39"/>
      <c r="U418" s="28"/>
      <c r="V418" s="9"/>
      <c r="W418" s="28"/>
      <c r="X418" s="9"/>
    </row>
    <row r="419" spans="13:24" ht="15">
      <c r="M419" s="45"/>
      <c r="N419" s="46"/>
      <c r="O419" s="47"/>
      <c r="P419" s="46"/>
      <c r="Q419" s="47"/>
      <c r="R419" s="38"/>
      <c r="S419" s="38"/>
      <c r="T419" s="39"/>
      <c r="U419" s="28"/>
      <c r="V419" s="9"/>
      <c r="W419" s="28"/>
      <c r="X419" s="9"/>
    </row>
    <row r="420" spans="13:24" ht="15">
      <c r="M420" s="45"/>
      <c r="N420" s="46"/>
      <c r="O420" s="47"/>
      <c r="P420" s="46"/>
      <c r="Q420" s="47"/>
      <c r="R420" s="38"/>
      <c r="S420" s="38"/>
      <c r="T420" s="39"/>
      <c r="U420" s="28"/>
      <c r="V420" s="9"/>
      <c r="W420" s="28"/>
      <c r="X420" s="9"/>
    </row>
    <row r="421" spans="13:24" ht="15">
      <c r="M421" s="45"/>
      <c r="N421" s="46"/>
      <c r="O421" s="47"/>
      <c r="P421" s="46"/>
      <c r="Q421" s="47"/>
      <c r="R421" s="38"/>
      <c r="S421" s="38"/>
      <c r="T421" s="39"/>
      <c r="U421" s="28"/>
      <c r="V421" s="9"/>
      <c r="W421" s="28"/>
      <c r="X421" s="9"/>
    </row>
    <row r="422" spans="13:24" ht="15">
      <c r="M422" s="45"/>
      <c r="N422" s="46"/>
      <c r="O422" s="47"/>
      <c r="P422" s="46"/>
      <c r="Q422" s="47"/>
      <c r="R422" s="38"/>
      <c r="S422" s="38"/>
      <c r="T422" s="39"/>
      <c r="U422" s="28"/>
      <c r="V422" s="9"/>
      <c r="W422" s="28"/>
      <c r="X422" s="9"/>
    </row>
    <row r="423" spans="13:24" ht="15">
      <c r="M423" s="45"/>
      <c r="N423" s="46"/>
      <c r="O423" s="47"/>
      <c r="P423" s="46"/>
      <c r="Q423" s="47"/>
      <c r="R423" s="38"/>
      <c r="S423" s="38"/>
      <c r="T423" s="39"/>
      <c r="U423" s="28"/>
      <c r="V423" s="9"/>
      <c r="W423" s="28"/>
      <c r="X423" s="9"/>
    </row>
    <row r="424" spans="13:24" ht="15">
      <c r="M424" s="45"/>
      <c r="N424" s="46"/>
      <c r="O424" s="47"/>
      <c r="P424" s="46"/>
      <c r="Q424" s="47"/>
      <c r="R424" s="38"/>
      <c r="S424" s="38"/>
      <c r="T424" s="39"/>
      <c r="U424" s="28"/>
      <c r="V424" s="9"/>
      <c r="W424" s="28"/>
      <c r="X424" s="9"/>
    </row>
    <row r="425" spans="13:24" ht="15">
      <c r="M425" s="45"/>
      <c r="N425" s="46"/>
      <c r="O425" s="47"/>
      <c r="P425" s="46"/>
      <c r="Q425" s="47"/>
      <c r="R425" s="38"/>
      <c r="S425" s="38"/>
      <c r="T425" s="39"/>
      <c r="U425" s="28"/>
      <c r="V425" s="9"/>
      <c r="W425" s="28"/>
      <c r="X425" s="9"/>
    </row>
    <row r="426" spans="13:24" ht="15">
      <c r="M426" s="45"/>
      <c r="N426" s="46"/>
      <c r="O426" s="47"/>
      <c r="P426" s="46"/>
      <c r="Q426" s="47"/>
      <c r="R426" s="38"/>
      <c r="S426" s="38"/>
      <c r="T426" s="39"/>
      <c r="U426" s="28"/>
      <c r="V426" s="9"/>
      <c r="W426" s="28"/>
      <c r="X426" s="9"/>
    </row>
    <row r="427" spans="13:24" ht="15">
      <c r="M427" s="45"/>
      <c r="N427" s="46"/>
      <c r="O427" s="47"/>
      <c r="P427" s="46"/>
      <c r="Q427" s="47"/>
      <c r="R427" s="38"/>
      <c r="S427" s="38"/>
      <c r="T427" s="39"/>
      <c r="U427" s="28"/>
      <c r="V427" s="9"/>
      <c r="W427" s="28"/>
      <c r="X427" s="9"/>
    </row>
    <row r="428" spans="13:24" ht="15">
      <c r="M428" s="45"/>
      <c r="N428" s="46"/>
      <c r="O428" s="47"/>
      <c r="P428" s="46"/>
      <c r="Q428" s="47"/>
      <c r="R428" s="38"/>
      <c r="S428" s="38"/>
      <c r="T428" s="39"/>
      <c r="U428" s="28"/>
      <c r="V428" s="9"/>
      <c r="W428" s="28"/>
      <c r="X428" s="9"/>
    </row>
    <row r="429" spans="13:24" ht="15">
      <c r="M429" s="45"/>
      <c r="N429" s="46"/>
      <c r="O429" s="47"/>
      <c r="P429" s="46"/>
      <c r="Q429" s="47"/>
      <c r="R429" s="38"/>
      <c r="S429" s="38"/>
      <c r="T429" s="39"/>
      <c r="U429" s="28"/>
      <c r="V429" s="9"/>
      <c r="W429" s="28"/>
      <c r="X429" s="9"/>
    </row>
    <row r="430" spans="13:24" ht="15">
      <c r="M430" s="45"/>
      <c r="N430" s="46"/>
      <c r="O430" s="47"/>
      <c r="P430" s="46"/>
      <c r="Q430" s="47"/>
      <c r="R430" s="38"/>
      <c r="S430" s="38"/>
      <c r="T430" s="39"/>
      <c r="U430" s="28"/>
      <c r="V430" s="9"/>
      <c r="W430" s="28"/>
      <c r="X430" s="9"/>
    </row>
    <row r="431" spans="13:24" ht="15">
      <c r="M431" s="45"/>
      <c r="N431" s="46"/>
      <c r="O431" s="47"/>
      <c r="P431" s="46"/>
      <c r="Q431" s="47"/>
      <c r="R431" s="38"/>
      <c r="S431" s="38"/>
      <c r="T431" s="39"/>
      <c r="U431" s="28"/>
      <c r="V431" s="9"/>
      <c r="W431" s="28"/>
      <c r="X431" s="9"/>
    </row>
    <row r="432" spans="13:24" ht="15">
      <c r="M432" s="45"/>
      <c r="N432" s="46"/>
      <c r="O432" s="47"/>
      <c r="P432" s="46"/>
      <c r="Q432" s="47"/>
      <c r="R432" s="38"/>
      <c r="S432" s="38"/>
      <c r="T432" s="39"/>
      <c r="U432" s="28"/>
      <c r="V432" s="9"/>
      <c r="W432" s="28"/>
      <c r="X432" s="9"/>
    </row>
    <row r="433" spans="13:24" ht="15">
      <c r="M433" s="45"/>
      <c r="N433" s="46"/>
      <c r="O433" s="47"/>
      <c r="P433" s="46"/>
      <c r="Q433" s="47"/>
      <c r="R433" s="38"/>
      <c r="S433" s="38"/>
      <c r="T433" s="39"/>
      <c r="U433" s="28"/>
      <c r="V433" s="9"/>
      <c r="W433" s="28"/>
      <c r="X433" s="9"/>
    </row>
    <row r="434" spans="13:24" ht="15">
      <c r="M434" s="45"/>
      <c r="N434" s="46"/>
      <c r="O434" s="47"/>
      <c r="P434" s="46"/>
      <c r="Q434" s="47"/>
      <c r="R434" s="38"/>
      <c r="S434" s="38"/>
      <c r="T434" s="39"/>
      <c r="U434" s="28"/>
      <c r="V434" s="9"/>
      <c r="W434" s="28"/>
      <c r="X434" s="9"/>
    </row>
    <row r="435" spans="13:24" ht="15">
      <c r="M435" s="45"/>
      <c r="N435" s="46"/>
      <c r="O435" s="47"/>
      <c r="P435" s="46"/>
      <c r="Q435" s="47"/>
      <c r="R435" s="38"/>
      <c r="S435" s="38"/>
      <c r="T435" s="39"/>
      <c r="U435" s="28"/>
      <c r="V435" s="9"/>
      <c r="W435" s="28"/>
      <c r="X435" s="9"/>
    </row>
    <row r="436" spans="13:24" ht="15">
      <c r="M436" s="45"/>
      <c r="N436" s="46"/>
      <c r="O436" s="47"/>
      <c r="P436" s="46"/>
      <c r="Q436" s="47"/>
      <c r="R436" s="38"/>
      <c r="S436" s="38"/>
      <c r="T436" s="39"/>
      <c r="U436" s="28"/>
      <c r="V436" s="9"/>
      <c r="W436" s="28"/>
      <c r="X436" s="9"/>
    </row>
    <row r="437" spans="13:24" ht="15">
      <c r="M437" s="45"/>
      <c r="N437" s="46"/>
      <c r="O437" s="47"/>
      <c r="P437" s="46"/>
      <c r="Q437" s="47"/>
      <c r="R437" s="38"/>
      <c r="S437" s="38"/>
      <c r="T437" s="39"/>
      <c r="U437" s="28"/>
      <c r="V437" s="9"/>
      <c r="W437" s="28"/>
      <c r="X437" s="9"/>
    </row>
    <row r="438" spans="13:24" ht="15">
      <c r="M438" s="45"/>
      <c r="N438" s="46"/>
      <c r="O438" s="47"/>
      <c r="P438" s="46"/>
      <c r="Q438" s="47"/>
      <c r="R438" s="38"/>
      <c r="S438" s="38"/>
      <c r="T438" s="39"/>
      <c r="U438" s="28"/>
      <c r="V438" s="9"/>
      <c r="W438" s="28"/>
      <c r="X438" s="9"/>
    </row>
    <row r="439" spans="13:24" ht="15">
      <c r="M439" s="45"/>
      <c r="N439" s="46"/>
      <c r="O439" s="47"/>
      <c r="P439" s="46"/>
      <c r="Q439" s="47"/>
      <c r="R439" s="38"/>
      <c r="S439" s="38"/>
      <c r="T439" s="39"/>
      <c r="U439" s="28"/>
      <c r="V439" s="9"/>
      <c r="W439" s="28"/>
      <c r="X439" s="9"/>
    </row>
    <row r="440" spans="13:24" ht="15">
      <c r="M440" s="45"/>
      <c r="N440" s="46"/>
      <c r="O440" s="47"/>
      <c r="P440" s="46"/>
      <c r="Q440" s="47"/>
      <c r="R440" s="38"/>
      <c r="S440" s="38"/>
      <c r="T440" s="39"/>
      <c r="U440" s="28"/>
      <c r="V440" s="9"/>
      <c r="W440" s="28"/>
      <c r="X440" s="9"/>
    </row>
    <row r="441" spans="13:24" ht="15">
      <c r="M441" s="45"/>
      <c r="N441" s="46"/>
      <c r="O441" s="47"/>
      <c r="P441" s="46"/>
      <c r="Q441" s="47"/>
      <c r="R441" s="38"/>
      <c r="S441" s="38"/>
      <c r="T441" s="39"/>
      <c r="U441" s="28"/>
      <c r="V441" s="9"/>
      <c r="W441" s="28"/>
      <c r="X441" s="9"/>
    </row>
    <row r="442" spans="13:24" ht="15">
      <c r="M442" s="45"/>
      <c r="N442" s="46"/>
      <c r="O442" s="47"/>
      <c r="P442" s="46"/>
      <c r="Q442" s="47"/>
      <c r="R442" s="38"/>
      <c r="S442" s="38"/>
      <c r="T442" s="39"/>
      <c r="U442" s="28"/>
      <c r="V442" s="9"/>
      <c r="W442" s="28"/>
      <c r="X442" s="9"/>
    </row>
    <row r="443" spans="13:24" ht="15">
      <c r="M443" s="45"/>
      <c r="N443" s="46"/>
      <c r="O443" s="47"/>
      <c r="P443" s="46"/>
      <c r="Q443" s="47"/>
      <c r="R443" s="38"/>
      <c r="S443" s="38"/>
      <c r="T443" s="39"/>
      <c r="U443" s="28"/>
      <c r="V443" s="9"/>
      <c r="W443" s="28"/>
      <c r="X443" s="9"/>
    </row>
    <row r="444" spans="13:24" ht="15">
      <c r="M444" s="45"/>
      <c r="N444" s="46"/>
      <c r="O444" s="47"/>
      <c r="P444" s="46"/>
      <c r="Q444" s="47"/>
      <c r="R444" s="38"/>
      <c r="S444" s="38"/>
      <c r="T444" s="39"/>
      <c r="U444" s="28"/>
      <c r="V444" s="9"/>
      <c r="W444" s="28"/>
      <c r="X444" s="9"/>
    </row>
    <row r="445" spans="13:24" ht="15">
      <c r="M445" s="45"/>
      <c r="N445" s="46"/>
      <c r="O445" s="47"/>
      <c r="P445" s="46"/>
      <c r="Q445" s="47"/>
      <c r="R445" s="38"/>
      <c r="S445" s="38"/>
      <c r="T445" s="39"/>
      <c r="U445" s="28"/>
      <c r="V445" s="9"/>
      <c r="W445" s="28"/>
      <c r="X445" s="9"/>
    </row>
    <row r="446" spans="13:24" ht="15">
      <c r="M446" s="45"/>
      <c r="N446" s="46"/>
      <c r="O446" s="47"/>
      <c r="P446" s="46"/>
      <c r="Q446" s="47"/>
      <c r="R446" s="38"/>
      <c r="S446" s="38"/>
      <c r="T446" s="39"/>
      <c r="U446" s="28"/>
      <c r="V446" s="9"/>
      <c r="W446" s="28"/>
      <c r="X446" s="9"/>
    </row>
    <row r="447" spans="13:24" ht="15">
      <c r="M447" s="45"/>
      <c r="N447" s="46"/>
      <c r="O447" s="47"/>
      <c r="P447" s="46"/>
      <c r="Q447" s="47"/>
      <c r="R447" s="38"/>
      <c r="S447" s="38"/>
      <c r="T447" s="39"/>
      <c r="U447" s="28"/>
      <c r="V447" s="9"/>
      <c r="W447" s="28"/>
      <c r="X447" s="9"/>
    </row>
    <row r="448" spans="13:24" ht="15">
      <c r="M448" s="45"/>
      <c r="N448" s="46"/>
      <c r="O448" s="47"/>
      <c r="P448" s="46"/>
      <c r="Q448" s="47"/>
      <c r="R448" s="38"/>
      <c r="S448" s="38"/>
      <c r="T448" s="39"/>
      <c r="U448" s="28"/>
      <c r="V448" s="9"/>
      <c r="W448" s="28"/>
      <c r="X448" s="9"/>
    </row>
    <row r="449" spans="13:24" ht="15">
      <c r="M449" s="45"/>
      <c r="N449" s="46"/>
      <c r="O449" s="47"/>
      <c r="P449" s="46"/>
      <c r="Q449" s="47"/>
      <c r="R449" s="38"/>
      <c r="S449" s="38"/>
      <c r="T449" s="39"/>
      <c r="U449" s="28"/>
      <c r="V449" s="9"/>
      <c r="W449" s="28"/>
      <c r="X449" s="9"/>
    </row>
    <row r="450" spans="13:24" ht="15">
      <c r="M450" s="45"/>
      <c r="N450" s="46"/>
      <c r="O450" s="47"/>
      <c r="P450" s="46"/>
      <c r="Q450" s="47"/>
      <c r="R450" s="38"/>
      <c r="S450" s="38"/>
      <c r="T450" s="39"/>
      <c r="U450" s="28"/>
      <c r="V450" s="9"/>
      <c r="W450" s="28"/>
      <c r="X450" s="9"/>
    </row>
    <row r="451" spans="13:24" ht="15">
      <c r="M451" s="45"/>
      <c r="N451" s="46"/>
      <c r="O451" s="47"/>
      <c r="P451" s="46"/>
      <c r="Q451" s="47"/>
      <c r="R451" s="38"/>
      <c r="S451" s="38"/>
      <c r="T451" s="39"/>
      <c r="U451" s="28"/>
      <c r="V451" s="9"/>
      <c r="W451" s="28"/>
      <c r="X451" s="9"/>
    </row>
    <row r="452" spans="13:24" ht="15">
      <c r="M452" s="45"/>
      <c r="N452" s="46"/>
      <c r="O452" s="47"/>
      <c r="P452" s="46"/>
      <c r="Q452" s="47"/>
      <c r="R452" s="38"/>
      <c r="S452" s="38"/>
      <c r="T452" s="39"/>
      <c r="U452" s="28"/>
      <c r="V452" s="9"/>
      <c r="W452" s="28"/>
      <c r="X452" s="9"/>
    </row>
    <row r="453" spans="13:24" ht="15">
      <c r="M453" s="45"/>
      <c r="N453" s="46"/>
      <c r="O453" s="47"/>
      <c r="P453" s="46"/>
      <c r="Q453" s="47"/>
      <c r="R453" s="38"/>
      <c r="S453" s="38"/>
      <c r="T453" s="39"/>
      <c r="U453" s="28"/>
      <c r="V453" s="9"/>
      <c r="W453" s="28"/>
      <c r="X453" s="9"/>
    </row>
    <row r="454" spans="13:24" ht="15">
      <c r="M454" s="45"/>
      <c r="N454" s="46"/>
      <c r="O454" s="47"/>
      <c r="P454" s="46"/>
      <c r="Q454" s="47"/>
      <c r="R454" s="38"/>
      <c r="S454" s="38"/>
      <c r="T454" s="39"/>
      <c r="U454" s="28"/>
      <c r="V454" s="9"/>
      <c r="W454" s="28"/>
      <c r="X454" s="9"/>
    </row>
    <row r="455" spans="13:24" ht="15">
      <c r="M455" s="45"/>
      <c r="N455" s="46"/>
      <c r="O455" s="47"/>
      <c r="P455" s="46"/>
      <c r="Q455" s="47"/>
      <c r="R455" s="38"/>
      <c r="S455" s="38"/>
      <c r="T455" s="39"/>
      <c r="U455" s="28"/>
      <c r="V455" s="9"/>
      <c r="W455" s="28"/>
      <c r="X455" s="9"/>
    </row>
    <row r="456" spans="13:24" ht="15">
      <c r="M456" s="45"/>
      <c r="N456" s="46"/>
      <c r="O456" s="47"/>
      <c r="P456" s="46"/>
      <c r="Q456" s="47"/>
      <c r="R456" s="38"/>
      <c r="S456" s="38"/>
      <c r="T456" s="39"/>
      <c r="U456" s="28"/>
      <c r="V456" s="9"/>
      <c r="W456" s="28"/>
      <c r="X456" s="9"/>
    </row>
    <row r="457" spans="13:24" ht="15">
      <c r="M457" s="45"/>
      <c r="N457" s="46"/>
      <c r="O457" s="47"/>
      <c r="P457" s="46"/>
      <c r="Q457" s="47"/>
      <c r="R457" s="38"/>
      <c r="S457" s="38"/>
      <c r="T457" s="39"/>
      <c r="U457" s="28"/>
      <c r="V457" s="9"/>
      <c r="W457" s="28"/>
      <c r="X457" s="9"/>
    </row>
    <row r="458" spans="13:24" ht="15">
      <c r="M458" s="45"/>
      <c r="N458" s="46"/>
      <c r="O458" s="47"/>
      <c r="P458" s="46"/>
      <c r="Q458" s="47"/>
      <c r="R458" s="38"/>
      <c r="S458" s="38"/>
      <c r="T458" s="39"/>
      <c r="U458" s="28"/>
      <c r="V458" s="9"/>
      <c r="W458" s="28"/>
      <c r="X458" s="9"/>
    </row>
    <row r="459" spans="13:24" ht="15">
      <c r="M459" s="45"/>
      <c r="N459" s="46"/>
      <c r="O459" s="47"/>
      <c r="P459" s="46"/>
      <c r="Q459" s="47"/>
      <c r="R459" s="38"/>
      <c r="S459" s="38"/>
      <c r="T459" s="39"/>
      <c r="U459" s="28"/>
      <c r="V459" s="9"/>
      <c r="W459" s="28"/>
      <c r="X459" s="9"/>
    </row>
    <row r="460" spans="13:24" ht="15">
      <c r="M460" s="45"/>
      <c r="N460" s="46"/>
      <c r="O460" s="47"/>
      <c r="P460" s="46"/>
      <c r="Q460" s="47"/>
      <c r="R460" s="38"/>
      <c r="S460" s="38"/>
      <c r="T460" s="39"/>
      <c r="U460" s="28"/>
      <c r="V460" s="9"/>
      <c r="W460" s="28"/>
      <c r="X460" s="9"/>
    </row>
    <row r="461" spans="13:24" ht="15">
      <c r="M461" s="45"/>
      <c r="N461" s="46"/>
      <c r="O461" s="47"/>
      <c r="P461" s="46"/>
      <c r="Q461" s="47"/>
      <c r="R461" s="38"/>
      <c r="S461" s="38"/>
      <c r="T461" s="39"/>
      <c r="U461" s="28"/>
      <c r="V461" s="9"/>
      <c r="W461" s="28"/>
      <c r="X461" s="9"/>
    </row>
    <row r="462" spans="13:24" ht="15">
      <c r="M462" s="45"/>
      <c r="N462" s="46"/>
      <c r="O462" s="47"/>
      <c r="P462" s="46"/>
      <c r="Q462" s="47"/>
      <c r="R462" s="38"/>
      <c r="S462" s="38"/>
      <c r="T462" s="39"/>
      <c r="U462" s="28"/>
      <c r="V462" s="9"/>
      <c r="W462" s="28"/>
      <c r="X462" s="9"/>
    </row>
    <row r="463" spans="13:24" ht="15">
      <c r="M463" s="45"/>
      <c r="N463" s="46"/>
      <c r="O463" s="47"/>
      <c r="P463" s="46"/>
      <c r="Q463" s="47"/>
      <c r="R463" s="38"/>
      <c r="S463" s="38"/>
      <c r="T463" s="39"/>
      <c r="U463" s="28"/>
      <c r="V463" s="9"/>
      <c r="W463" s="28"/>
      <c r="X463" s="9"/>
    </row>
    <row r="464" spans="13:24" ht="15">
      <c r="M464" s="45"/>
      <c r="N464" s="46"/>
      <c r="O464" s="47"/>
      <c r="P464" s="46"/>
      <c r="Q464" s="47"/>
      <c r="R464" s="38"/>
      <c r="S464" s="38"/>
      <c r="T464" s="39"/>
      <c r="U464" s="28"/>
      <c r="V464" s="9"/>
      <c r="W464" s="28"/>
      <c r="X464" s="9"/>
    </row>
    <row r="465" spans="13:24" ht="15">
      <c r="M465" s="45"/>
      <c r="N465" s="46"/>
      <c r="O465" s="47"/>
      <c r="P465" s="46"/>
      <c r="Q465" s="47"/>
      <c r="R465" s="38"/>
      <c r="S465" s="38"/>
      <c r="T465" s="39"/>
      <c r="U465" s="28"/>
      <c r="V465" s="9"/>
      <c r="W465" s="28"/>
      <c r="X465" s="9"/>
    </row>
    <row r="466" spans="13:24" ht="15">
      <c r="M466" s="45"/>
      <c r="N466" s="46"/>
      <c r="O466" s="47"/>
      <c r="P466" s="46"/>
      <c r="Q466" s="47"/>
      <c r="R466" s="38"/>
      <c r="S466" s="38"/>
      <c r="T466" s="39"/>
      <c r="U466" s="28"/>
      <c r="V466" s="9"/>
      <c r="W466" s="28"/>
      <c r="X466" s="9"/>
    </row>
    <row r="467" spans="13:24" ht="15">
      <c r="M467" s="45"/>
      <c r="N467" s="46"/>
      <c r="O467" s="47"/>
      <c r="P467" s="46"/>
      <c r="Q467" s="47"/>
      <c r="R467" s="38"/>
      <c r="S467" s="38"/>
      <c r="T467" s="39"/>
      <c r="U467" s="28"/>
      <c r="V467" s="9"/>
      <c r="W467" s="28"/>
      <c r="X467" s="9"/>
    </row>
    <row r="468" spans="13:24" ht="15">
      <c r="M468" s="45"/>
      <c r="N468" s="46"/>
      <c r="O468" s="47"/>
      <c r="P468" s="46"/>
      <c r="Q468" s="47"/>
      <c r="R468" s="38"/>
      <c r="S468" s="38"/>
      <c r="T468" s="39"/>
      <c r="U468" s="28"/>
      <c r="V468" s="9"/>
      <c r="W468" s="28"/>
      <c r="X468" s="9"/>
    </row>
    <row r="469" spans="13:24" ht="15">
      <c r="M469" s="45"/>
      <c r="N469" s="46"/>
      <c r="O469" s="47"/>
      <c r="P469" s="46"/>
      <c r="Q469" s="47"/>
      <c r="R469" s="38"/>
      <c r="S469" s="38"/>
      <c r="T469" s="39"/>
      <c r="U469" s="28"/>
      <c r="V469" s="9"/>
      <c r="W469" s="28"/>
      <c r="X469" s="9"/>
    </row>
    <row r="470" spans="13:24" ht="15">
      <c r="M470" s="45"/>
      <c r="N470" s="46"/>
      <c r="O470" s="47"/>
      <c r="P470" s="46"/>
      <c r="Q470" s="47"/>
      <c r="R470" s="38"/>
      <c r="S470" s="38"/>
      <c r="T470" s="39"/>
      <c r="U470" s="28"/>
      <c r="V470" s="9"/>
      <c r="W470" s="28"/>
      <c r="X470" s="9"/>
    </row>
    <row r="471" spans="13:24" ht="15">
      <c r="M471" s="45"/>
      <c r="N471" s="46"/>
      <c r="O471" s="47"/>
      <c r="P471" s="46"/>
      <c r="Q471" s="47"/>
      <c r="R471" s="38"/>
      <c r="S471" s="38"/>
      <c r="T471" s="39"/>
      <c r="U471" s="28"/>
      <c r="V471" s="9"/>
      <c r="W471" s="28"/>
      <c r="X471" s="9"/>
    </row>
    <row r="472" spans="13:24" ht="15">
      <c r="M472" s="45"/>
      <c r="N472" s="46"/>
      <c r="O472" s="47"/>
      <c r="P472" s="46"/>
      <c r="Q472" s="47"/>
      <c r="R472" s="38"/>
      <c r="S472" s="38"/>
      <c r="T472" s="39"/>
      <c r="U472" s="28"/>
      <c r="V472" s="9"/>
      <c r="W472" s="28"/>
      <c r="X472" s="9"/>
    </row>
    <row r="473" spans="13:24" ht="15">
      <c r="M473" s="45"/>
      <c r="N473" s="46"/>
      <c r="O473" s="47"/>
      <c r="P473" s="46"/>
      <c r="Q473" s="47"/>
      <c r="R473" s="38"/>
      <c r="S473" s="38"/>
      <c r="T473" s="39"/>
      <c r="U473" s="28"/>
      <c r="V473" s="9"/>
      <c r="W473" s="28"/>
      <c r="X473" s="9"/>
    </row>
    <row r="474" spans="13:24" ht="15">
      <c r="M474" s="45"/>
      <c r="N474" s="46"/>
      <c r="O474" s="47"/>
      <c r="P474" s="46"/>
      <c r="Q474" s="47"/>
      <c r="R474" s="38"/>
      <c r="S474" s="38"/>
      <c r="T474" s="39"/>
      <c r="U474" s="28"/>
      <c r="V474" s="9"/>
      <c r="W474" s="28"/>
      <c r="X474" s="9"/>
    </row>
    <row r="475" spans="13:24" ht="15">
      <c r="M475" s="45"/>
      <c r="N475" s="46"/>
      <c r="O475" s="47"/>
      <c r="P475" s="46"/>
      <c r="Q475" s="47"/>
      <c r="R475" s="38"/>
      <c r="S475" s="38"/>
      <c r="T475" s="39"/>
      <c r="U475" s="28"/>
      <c r="V475" s="9"/>
      <c r="W475" s="28"/>
      <c r="X475" s="9"/>
    </row>
    <row r="476" spans="13:24" ht="15">
      <c r="M476" s="45"/>
      <c r="N476" s="46"/>
      <c r="O476" s="47"/>
      <c r="P476" s="46"/>
      <c r="Q476" s="47"/>
      <c r="R476" s="38"/>
      <c r="S476" s="38"/>
      <c r="T476" s="39"/>
      <c r="U476" s="28"/>
      <c r="V476" s="9"/>
      <c r="W476" s="28"/>
      <c r="X476" s="9"/>
    </row>
    <row r="477" spans="13:24" ht="15">
      <c r="M477" s="45"/>
      <c r="N477" s="46"/>
      <c r="O477" s="47"/>
      <c r="P477" s="46"/>
      <c r="Q477" s="47"/>
      <c r="R477" s="38"/>
      <c r="S477" s="38"/>
      <c r="T477" s="39"/>
      <c r="U477" s="28"/>
      <c r="V477" s="9"/>
      <c r="W477" s="28"/>
      <c r="X477" s="9"/>
    </row>
    <row r="478" spans="13:24" ht="15">
      <c r="M478" s="45"/>
      <c r="N478" s="46"/>
      <c r="O478" s="47"/>
      <c r="P478" s="46"/>
      <c r="Q478" s="47"/>
      <c r="R478" s="38"/>
      <c r="S478" s="38"/>
      <c r="T478" s="39"/>
      <c r="U478" s="28"/>
      <c r="V478" s="9"/>
      <c r="W478" s="28"/>
      <c r="X478" s="9"/>
    </row>
    <row r="479" spans="13:24" ht="15">
      <c r="M479" s="45"/>
      <c r="N479" s="46"/>
      <c r="O479" s="47"/>
      <c r="P479" s="46"/>
      <c r="Q479" s="47"/>
      <c r="R479" s="38"/>
      <c r="S479" s="38"/>
      <c r="T479" s="39"/>
      <c r="U479" s="28"/>
      <c r="V479" s="9"/>
      <c r="W479" s="28"/>
      <c r="X479" s="9"/>
    </row>
    <row r="480" spans="13:24" ht="15">
      <c r="M480" s="45"/>
      <c r="N480" s="46"/>
      <c r="O480" s="47"/>
      <c r="P480" s="46"/>
      <c r="Q480" s="47"/>
      <c r="R480" s="38"/>
      <c r="S480" s="38"/>
      <c r="T480" s="39"/>
      <c r="U480" s="28"/>
      <c r="V480" s="9"/>
      <c r="W480" s="28"/>
      <c r="X480" s="9"/>
    </row>
    <row r="481" spans="13:24" ht="15">
      <c r="M481" s="45"/>
      <c r="N481" s="46"/>
      <c r="O481" s="47"/>
      <c r="P481" s="46"/>
      <c r="Q481" s="47"/>
      <c r="R481" s="38"/>
      <c r="S481" s="38"/>
      <c r="T481" s="39"/>
      <c r="U481" s="28"/>
      <c r="V481" s="9"/>
      <c r="W481" s="28"/>
      <c r="X481" s="9"/>
    </row>
    <row r="482" spans="13:24" ht="15">
      <c r="M482" s="45"/>
      <c r="N482" s="46"/>
      <c r="O482" s="47"/>
      <c r="P482" s="46"/>
      <c r="Q482" s="47"/>
      <c r="R482" s="38"/>
      <c r="S482" s="38"/>
      <c r="T482" s="39"/>
      <c r="U482" s="28"/>
      <c r="V482" s="9"/>
      <c r="W482" s="28"/>
      <c r="X482" s="9"/>
    </row>
    <row r="483" spans="13:24" ht="15">
      <c r="M483" s="45"/>
      <c r="N483" s="46"/>
      <c r="O483" s="47"/>
      <c r="P483" s="46"/>
      <c r="Q483" s="47"/>
      <c r="R483" s="38"/>
      <c r="S483" s="38"/>
      <c r="T483" s="39"/>
      <c r="U483" s="28"/>
      <c r="V483" s="9"/>
      <c r="W483" s="28"/>
      <c r="X483" s="9"/>
    </row>
    <row r="484" spans="13:24" ht="15">
      <c r="M484" s="45"/>
      <c r="N484" s="46"/>
      <c r="O484" s="47"/>
      <c r="P484" s="46"/>
      <c r="Q484" s="47"/>
      <c r="R484" s="38"/>
      <c r="S484" s="38"/>
      <c r="T484" s="39"/>
      <c r="U484" s="28"/>
      <c r="V484" s="9"/>
      <c r="W484" s="28"/>
      <c r="X484" s="9"/>
    </row>
    <row r="485" spans="13:24" ht="15">
      <c r="M485" s="45"/>
      <c r="N485" s="46"/>
      <c r="O485" s="47"/>
      <c r="P485" s="46"/>
      <c r="Q485" s="47"/>
      <c r="R485" s="38"/>
      <c r="S485" s="38"/>
      <c r="T485" s="39"/>
      <c r="U485" s="28"/>
      <c r="V485" s="9"/>
      <c r="W485" s="28"/>
      <c r="X485" s="9"/>
    </row>
    <row r="486" spans="13:24" ht="15">
      <c r="M486" s="45"/>
      <c r="N486" s="46"/>
      <c r="O486" s="47"/>
      <c r="P486" s="46"/>
      <c r="Q486" s="47"/>
      <c r="R486" s="38"/>
      <c r="S486" s="38"/>
      <c r="T486" s="39"/>
      <c r="U486" s="28"/>
      <c r="V486" s="9"/>
      <c r="W486" s="28"/>
      <c r="X486" s="9"/>
    </row>
    <row r="487" spans="13:24" ht="15">
      <c r="M487" s="45"/>
      <c r="N487" s="46"/>
      <c r="O487" s="47"/>
      <c r="P487" s="46"/>
      <c r="Q487" s="47"/>
      <c r="R487" s="38"/>
      <c r="S487" s="38"/>
      <c r="T487" s="39"/>
      <c r="U487" s="28"/>
      <c r="V487" s="9"/>
      <c r="W487" s="28"/>
      <c r="X487" s="9"/>
    </row>
    <row r="488" spans="13:24" ht="15">
      <c r="M488" s="45"/>
      <c r="N488" s="46"/>
      <c r="O488" s="47"/>
      <c r="P488" s="46"/>
      <c r="Q488" s="47"/>
      <c r="R488" s="38"/>
      <c r="S488" s="38"/>
      <c r="T488" s="39"/>
      <c r="U488" s="28"/>
      <c r="V488" s="9"/>
      <c r="W488" s="28"/>
      <c r="X488" s="9"/>
    </row>
    <row r="489" spans="13:24" ht="15">
      <c r="M489" s="45"/>
      <c r="N489" s="46"/>
      <c r="O489" s="47"/>
      <c r="P489" s="46"/>
      <c r="Q489" s="47"/>
      <c r="R489" s="38"/>
      <c r="S489" s="38"/>
      <c r="T489" s="39"/>
      <c r="U489" s="28"/>
      <c r="V489" s="9"/>
      <c r="W489" s="28"/>
      <c r="X489" s="9"/>
    </row>
    <row r="490" spans="13:24" ht="15">
      <c r="M490" s="45"/>
      <c r="N490" s="46"/>
      <c r="O490" s="47"/>
      <c r="P490" s="46"/>
      <c r="Q490" s="47"/>
      <c r="R490" s="38"/>
      <c r="S490" s="38"/>
      <c r="T490" s="39"/>
      <c r="U490" s="28"/>
      <c r="V490" s="9"/>
      <c r="W490" s="28"/>
      <c r="X490" s="9"/>
    </row>
    <row r="491" spans="13:24" ht="15">
      <c r="M491" s="45"/>
      <c r="N491" s="46"/>
      <c r="O491" s="47"/>
      <c r="P491" s="46"/>
      <c r="Q491" s="47"/>
      <c r="R491" s="38"/>
      <c r="S491" s="38"/>
      <c r="T491" s="39"/>
      <c r="U491" s="28"/>
      <c r="V491" s="9"/>
      <c r="W491" s="28"/>
      <c r="X491" s="9"/>
    </row>
    <row r="492" spans="13:24" ht="15">
      <c r="M492" s="45"/>
      <c r="N492" s="46"/>
      <c r="O492" s="47"/>
      <c r="P492" s="46"/>
      <c r="Q492" s="47"/>
      <c r="R492" s="38"/>
      <c r="S492" s="38"/>
      <c r="T492" s="39"/>
      <c r="U492" s="28"/>
      <c r="V492" s="9"/>
      <c r="W492" s="28"/>
      <c r="X492" s="9"/>
    </row>
    <row r="493" spans="13:24" ht="15">
      <c r="M493" s="45"/>
      <c r="N493" s="46"/>
      <c r="O493" s="47"/>
      <c r="P493" s="46"/>
      <c r="Q493" s="47"/>
      <c r="R493" s="38"/>
      <c r="S493" s="38"/>
      <c r="T493" s="39"/>
      <c r="U493" s="28"/>
      <c r="V493" s="9"/>
      <c r="W493" s="28"/>
      <c r="X493" s="9"/>
    </row>
    <row r="494" spans="13:24" ht="15">
      <c r="M494" s="45"/>
      <c r="N494" s="46"/>
      <c r="O494" s="47"/>
      <c r="P494" s="46"/>
      <c r="Q494" s="47"/>
      <c r="R494" s="38"/>
      <c r="S494" s="38"/>
      <c r="T494" s="39"/>
      <c r="U494" s="28"/>
      <c r="V494" s="9"/>
      <c r="W494" s="28"/>
      <c r="X494" s="9"/>
    </row>
    <row r="495" spans="13:24" ht="15">
      <c r="M495" s="45"/>
      <c r="N495" s="46"/>
      <c r="O495" s="47"/>
      <c r="P495" s="46"/>
      <c r="Q495" s="47"/>
      <c r="R495" s="38"/>
      <c r="S495" s="38"/>
      <c r="T495" s="39"/>
      <c r="U495" s="28"/>
      <c r="V495" s="9"/>
      <c r="W495" s="28"/>
      <c r="X495" s="9"/>
    </row>
    <row r="496" spans="13:24" ht="15">
      <c r="M496" s="45"/>
      <c r="N496" s="46"/>
      <c r="O496" s="47"/>
      <c r="P496" s="46"/>
      <c r="Q496" s="47"/>
      <c r="R496" s="38"/>
      <c r="S496" s="38"/>
      <c r="T496" s="39"/>
      <c r="U496" s="28"/>
      <c r="V496" s="9"/>
      <c r="W496" s="28"/>
      <c r="X496" s="9"/>
    </row>
    <row r="497" spans="13:24" ht="15">
      <c r="M497" s="45"/>
      <c r="N497" s="46"/>
      <c r="O497" s="47"/>
      <c r="P497" s="46"/>
      <c r="Q497" s="47"/>
      <c r="R497" s="38"/>
      <c r="S497" s="38"/>
      <c r="T497" s="39"/>
      <c r="U497" s="28"/>
      <c r="V497" s="9"/>
      <c r="W497" s="28"/>
      <c r="X497" s="9"/>
    </row>
    <row r="498" spans="13:24" ht="15">
      <c r="M498" s="45"/>
      <c r="N498" s="46"/>
      <c r="O498" s="47"/>
      <c r="P498" s="46"/>
      <c r="Q498" s="47"/>
      <c r="R498" s="38"/>
      <c r="S498" s="38"/>
      <c r="T498" s="39"/>
      <c r="U498" s="28"/>
      <c r="V498" s="9"/>
      <c r="W498" s="28"/>
      <c r="X498" s="9"/>
    </row>
    <row r="499" spans="13:24" ht="15">
      <c r="M499" s="45"/>
      <c r="N499" s="46"/>
      <c r="O499" s="47"/>
      <c r="P499" s="46"/>
      <c r="Q499" s="47"/>
      <c r="R499" s="38"/>
      <c r="S499" s="38"/>
      <c r="T499" s="39"/>
      <c r="U499" s="28"/>
      <c r="V499" s="9"/>
      <c r="W499" s="28"/>
      <c r="X499" s="9"/>
    </row>
    <row r="500" spans="13:24" ht="15">
      <c r="M500" s="45"/>
      <c r="N500" s="46"/>
      <c r="O500" s="47"/>
      <c r="P500" s="46"/>
      <c r="Q500" s="47"/>
      <c r="R500" s="38"/>
      <c r="S500" s="38"/>
      <c r="T500" s="39"/>
      <c r="U500" s="28"/>
      <c r="V500" s="9"/>
      <c r="W500" s="28"/>
      <c r="X500" s="9"/>
    </row>
    <row r="501" spans="13:24" ht="15">
      <c r="M501" s="45"/>
      <c r="N501" s="46"/>
      <c r="O501" s="47"/>
      <c r="P501" s="46"/>
      <c r="Q501" s="47"/>
      <c r="R501" s="38"/>
      <c r="S501" s="38"/>
      <c r="T501" s="39"/>
      <c r="U501" s="28"/>
      <c r="V501" s="9"/>
      <c r="W501" s="28"/>
      <c r="X501" s="9"/>
    </row>
    <row r="502" spans="13:24" ht="15">
      <c r="M502" s="45"/>
      <c r="N502" s="46"/>
      <c r="O502" s="47"/>
      <c r="P502" s="46"/>
      <c r="Q502" s="47"/>
      <c r="R502" s="38"/>
      <c r="S502" s="38"/>
      <c r="T502" s="39"/>
      <c r="U502" s="28"/>
      <c r="V502" s="9"/>
      <c r="W502" s="28"/>
      <c r="X502" s="9"/>
    </row>
    <row r="503" spans="13:24" ht="15">
      <c r="M503" s="45"/>
      <c r="N503" s="46"/>
      <c r="O503" s="47"/>
      <c r="P503" s="46"/>
      <c r="Q503" s="47"/>
      <c r="R503" s="38"/>
      <c r="S503" s="38"/>
      <c r="T503" s="39"/>
      <c r="U503" s="28"/>
      <c r="V503" s="9"/>
      <c r="W503" s="28"/>
      <c r="X503" s="9"/>
    </row>
    <row r="504" spans="13:24" ht="15">
      <c r="M504" s="45"/>
      <c r="N504" s="46"/>
      <c r="O504" s="47"/>
      <c r="P504" s="46"/>
      <c r="Q504" s="47"/>
      <c r="R504" s="38"/>
      <c r="S504" s="38"/>
      <c r="T504" s="39"/>
      <c r="U504" s="28"/>
      <c r="V504" s="9"/>
      <c r="W504" s="28"/>
      <c r="X504" s="9"/>
    </row>
    <row r="505" spans="13:24" ht="15">
      <c r="M505" s="45"/>
      <c r="N505" s="46"/>
      <c r="O505" s="47"/>
      <c r="P505" s="46"/>
      <c r="Q505" s="47"/>
      <c r="R505" s="38"/>
      <c r="S505" s="38"/>
      <c r="T505" s="39"/>
      <c r="U505" s="28"/>
      <c r="V505" s="9"/>
      <c r="W505" s="28"/>
      <c r="X505" s="9"/>
    </row>
    <row r="506" spans="13:24" ht="15">
      <c r="M506" s="45"/>
      <c r="N506" s="46"/>
      <c r="O506" s="47"/>
      <c r="P506" s="46"/>
      <c r="Q506" s="47"/>
      <c r="R506" s="38"/>
      <c r="S506" s="38"/>
      <c r="T506" s="39"/>
      <c r="U506" s="28"/>
      <c r="V506" s="9"/>
      <c r="W506" s="28"/>
      <c r="X506" s="9"/>
    </row>
    <row r="507" spans="13:24" ht="15">
      <c r="M507" s="45"/>
      <c r="N507" s="46"/>
      <c r="O507" s="47"/>
      <c r="P507" s="46"/>
      <c r="Q507" s="47"/>
      <c r="R507" s="38"/>
      <c r="S507" s="38"/>
      <c r="T507" s="39"/>
      <c r="U507" s="28"/>
      <c r="V507" s="9"/>
      <c r="W507" s="28"/>
      <c r="X507" s="9"/>
    </row>
    <row r="508" spans="13:24" ht="15">
      <c r="M508" s="45"/>
      <c r="N508" s="46"/>
      <c r="O508" s="47"/>
      <c r="P508" s="46"/>
      <c r="Q508" s="47"/>
      <c r="R508" s="38"/>
      <c r="S508" s="38"/>
      <c r="T508" s="39"/>
      <c r="U508" s="28"/>
      <c r="V508" s="9"/>
      <c r="W508" s="28"/>
      <c r="X508" s="9"/>
    </row>
    <row r="509" spans="13:24" ht="15">
      <c r="M509" s="45"/>
      <c r="N509" s="46"/>
      <c r="O509" s="47"/>
      <c r="P509" s="46"/>
      <c r="Q509" s="47"/>
      <c r="R509" s="38"/>
      <c r="S509" s="38"/>
      <c r="T509" s="39"/>
      <c r="U509" s="28"/>
      <c r="V509" s="9"/>
      <c r="W509" s="28"/>
      <c r="X509" s="9"/>
    </row>
    <row r="510" spans="13:24" ht="15">
      <c r="M510" s="45"/>
      <c r="N510" s="46"/>
      <c r="O510" s="47"/>
      <c r="P510" s="46"/>
      <c r="Q510" s="47"/>
      <c r="R510" s="38"/>
      <c r="S510" s="38"/>
      <c r="T510" s="39"/>
      <c r="U510" s="28"/>
      <c r="V510" s="9"/>
      <c r="W510" s="28"/>
      <c r="X510" s="9"/>
    </row>
    <row r="511" spans="13:24" ht="15">
      <c r="M511" s="45"/>
      <c r="N511" s="46"/>
      <c r="O511" s="47"/>
      <c r="P511" s="46"/>
      <c r="Q511" s="47"/>
      <c r="R511" s="38"/>
      <c r="S511" s="38"/>
      <c r="T511" s="39"/>
      <c r="U511" s="28"/>
      <c r="V511" s="9"/>
      <c r="W511" s="28"/>
      <c r="X511" s="9"/>
    </row>
    <row r="512" spans="13:24" ht="15">
      <c r="M512" s="45"/>
      <c r="N512" s="46"/>
      <c r="O512" s="47"/>
      <c r="P512" s="46"/>
      <c r="Q512" s="47"/>
      <c r="R512" s="38"/>
      <c r="S512" s="38"/>
      <c r="T512" s="39"/>
      <c r="U512" s="28"/>
      <c r="V512" s="9"/>
      <c r="W512" s="28"/>
      <c r="X512" s="9"/>
    </row>
    <row r="513" spans="13:24" ht="15">
      <c r="M513" s="45"/>
      <c r="N513" s="46"/>
      <c r="O513" s="47"/>
      <c r="P513" s="46"/>
      <c r="Q513" s="47"/>
      <c r="R513" s="38"/>
      <c r="S513" s="38"/>
      <c r="T513" s="39"/>
      <c r="U513" s="28"/>
      <c r="V513" s="9"/>
      <c r="W513" s="28"/>
      <c r="X513" s="9"/>
    </row>
    <row r="514" spans="13:24" ht="15">
      <c r="M514" s="45"/>
      <c r="N514" s="46"/>
      <c r="O514" s="47"/>
      <c r="P514" s="46"/>
      <c r="Q514" s="47"/>
      <c r="R514" s="38"/>
      <c r="S514" s="38"/>
      <c r="T514" s="39"/>
      <c r="U514" s="28"/>
      <c r="V514" s="9"/>
      <c r="W514" s="28"/>
      <c r="X514" s="9"/>
    </row>
    <row r="515" spans="13:24" ht="15">
      <c r="M515" s="45"/>
      <c r="N515" s="46"/>
      <c r="O515" s="47"/>
      <c r="P515" s="46"/>
      <c r="Q515" s="47"/>
      <c r="R515" s="38"/>
      <c r="S515" s="38"/>
      <c r="T515" s="39"/>
      <c r="U515" s="28"/>
      <c r="V515" s="9"/>
      <c r="W515" s="28"/>
      <c r="X515" s="9"/>
    </row>
    <row r="516" spans="13:24" ht="15">
      <c r="M516" s="45"/>
      <c r="N516" s="46"/>
      <c r="O516" s="47"/>
      <c r="P516" s="46"/>
      <c r="Q516" s="47"/>
      <c r="R516" s="38"/>
      <c r="S516" s="38"/>
      <c r="T516" s="39"/>
      <c r="U516" s="28"/>
      <c r="V516" s="9"/>
      <c r="W516" s="28"/>
      <c r="X516" s="9"/>
    </row>
    <row r="517" spans="13:24" ht="15">
      <c r="M517" s="45"/>
      <c r="N517" s="46"/>
      <c r="O517" s="47"/>
      <c r="P517" s="46"/>
      <c r="Q517" s="47"/>
      <c r="R517" s="38"/>
      <c r="S517" s="38"/>
      <c r="T517" s="39"/>
      <c r="U517" s="28"/>
      <c r="V517" s="9"/>
      <c r="W517" s="28"/>
      <c r="X517" s="9"/>
    </row>
    <row r="518" spans="13:24" ht="15">
      <c r="M518" s="45"/>
      <c r="N518" s="46"/>
      <c r="O518" s="47"/>
      <c r="P518" s="46"/>
      <c r="Q518" s="47"/>
      <c r="R518" s="38"/>
      <c r="S518" s="38"/>
      <c r="T518" s="39"/>
      <c r="U518" s="28"/>
      <c r="V518" s="9"/>
      <c r="W518" s="28"/>
      <c r="X518" s="9"/>
    </row>
    <row r="519" spans="13:24" ht="15">
      <c r="M519" s="45"/>
      <c r="N519" s="46"/>
      <c r="O519" s="47"/>
      <c r="P519" s="46"/>
      <c r="Q519" s="47"/>
      <c r="R519" s="38"/>
      <c r="S519" s="38"/>
      <c r="T519" s="39"/>
      <c r="U519" s="28"/>
      <c r="V519" s="9"/>
      <c r="W519" s="28"/>
      <c r="X519" s="9"/>
    </row>
    <row r="520" spans="13:24" ht="15">
      <c r="M520" s="45"/>
      <c r="N520" s="46"/>
      <c r="O520" s="47"/>
      <c r="P520" s="46"/>
      <c r="Q520" s="47"/>
      <c r="R520" s="38"/>
      <c r="S520" s="38"/>
      <c r="T520" s="39"/>
      <c r="U520" s="28"/>
      <c r="V520" s="9"/>
      <c r="W520" s="28"/>
      <c r="X520" s="9"/>
    </row>
    <row r="521" spans="13:24" ht="15">
      <c r="M521" s="45"/>
      <c r="N521" s="46"/>
      <c r="O521" s="47"/>
      <c r="P521" s="46"/>
      <c r="Q521" s="47"/>
      <c r="R521" s="38"/>
      <c r="S521" s="38"/>
      <c r="T521" s="39"/>
      <c r="U521" s="28"/>
      <c r="V521" s="9"/>
      <c r="W521" s="28"/>
      <c r="X521" s="9"/>
    </row>
    <row r="522" spans="13:24" ht="15">
      <c r="M522" s="45"/>
      <c r="N522" s="46"/>
      <c r="O522" s="47"/>
      <c r="P522" s="46"/>
      <c r="Q522" s="47"/>
      <c r="R522" s="38"/>
      <c r="S522" s="38"/>
      <c r="T522" s="39"/>
      <c r="U522" s="28"/>
      <c r="V522" s="9"/>
      <c r="W522" s="28"/>
      <c r="X522" s="9"/>
    </row>
    <row r="523" spans="13:24" ht="15">
      <c r="M523" s="45"/>
      <c r="N523" s="46"/>
      <c r="O523" s="47"/>
      <c r="P523" s="46"/>
      <c r="Q523" s="47"/>
      <c r="R523" s="38"/>
      <c r="S523" s="38"/>
      <c r="T523" s="39"/>
      <c r="U523" s="28"/>
      <c r="V523" s="9"/>
      <c r="W523" s="28"/>
      <c r="X523" s="9"/>
    </row>
    <row r="524" spans="13:24" ht="15">
      <c r="M524" s="45"/>
      <c r="N524" s="46"/>
      <c r="O524" s="47"/>
      <c r="P524" s="46"/>
      <c r="Q524" s="47"/>
      <c r="R524" s="38"/>
      <c r="S524" s="38"/>
      <c r="T524" s="39"/>
      <c r="U524" s="28"/>
      <c r="V524" s="9"/>
      <c r="W524" s="28"/>
      <c r="X524" s="9"/>
    </row>
    <row r="525" spans="13:24" ht="15">
      <c r="M525" s="45"/>
      <c r="N525" s="46"/>
      <c r="O525" s="47"/>
      <c r="P525" s="46"/>
      <c r="Q525" s="47"/>
      <c r="R525" s="38"/>
      <c r="S525" s="38"/>
      <c r="T525" s="39"/>
      <c r="U525" s="28"/>
      <c r="V525" s="9"/>
      <c r="W525" s="28"/>
      <c r="X525" s="9"/>
    </row>
    <row r="526" spans="13:24" ht="15">
      <c r="M526" s="45"/>
      <c r="N526" s="46"/>
      <c r="O526" s="47"/>
      <c r="P526" s="46"/>
      <c r="Q526" s="47"/>
      <c r="R526" s="38"/>
      <c r="S526" s="38"/>
      <c r="T526" s="39"/>
      <c r="U526" s="28"/>
      <c r="V526" s="9"/>
      <c r="W526" s="28"/>
      <c r="X526" s="9"/>
    </row>
    <row r="527" spans="13:24" ht="15">
      <c r="M527" s="45"/>
      <c r="N527" s="46"/>
      <c r="O527" s="47"/>
      <c r="P527" s="46"/>
      <c r="Q527" s="47"/>
      <c r="R527" s="38"/>
      <c r="S527" s="38"/>
      <c r="T527" s="39"/>
      <c r="U527" s="28"/>
      <c r="V527" s="9"/>
      <c r="W527" s="28"/>
      <c r="X527" s="9"/>
    </row>
    <row r="528" spans="13:24" ht="15">
      <c r="M528" s="45"/>
      <c r="N528" s="46"/>
      <c r="O528" s="47"/>
      <c r="P528" s="46"/>
      <c r="Q528" s="47"/>
      <c r="R528" s="38"/>
      <c r="S528" s="38"/>
      <c r="T528" s="39"/>
      <c r="U528" s="28"/>
      <c r="V528" s="9"/>
      <c r="W528" s="28"/>
      <c r="X528" s="9"/>
    </row>
    <row r="529" spans="13:24" ht="15">
      <c r="M529" s="45"/>
      <c r="N529" s="46"/>
      <c r="O529" s="47"/>
      <c r="P529" s="46"/>
      <c r="Q529" s="47"/>
      <c r="R529" s="38"/>
      <c r="S529" s="38"/>
      <c r="T529" s="39"/>
      <c r="U529" s="28"/>
      <c r="V529" s="9"/>
      <c r="W529" s="28"/>
      <c r="X529" s="9"/>
    </row>
    <row r="530" spans="13:24" ht="15">
      <c r="M530" s="45"/>
      <c r="N530" s="46"/>
      <c r="O530" s="47"/>
      <c r="P530" s="46"/>
      <c r="Q530" s="47"/>
      <c r="R530" s="38"/>
      <c r="S530" s="38"/>
      <c r="T530" s="39"/>
      <c r="U530" s="28"/>
      <c r="V530" s="9"/>
      <c r="W530" s="28"/>
      <c r="X530" s="9"/>
    </row>
    <row r="531" spans="13:24" ht="15">
      <c r="M531" s="45"/>
      <c r="N531" s="46"/>
      <c r="O531" s="47"/>
      <c r="P531" s="46"/>
      <c r="Q531" s="47"/>
      <c r="R531" s="38"/>
      <c r="S531" s="38"/>
      <c r="T531" s="39"/>
      <c r="U531" s="28"/>
      <c r="V531" s="9"/>
      <c r="W531" s="28"/>
      <c r="X531" s="9"/>
    </row>
    <row r="532" spans="13:24" ht="15">
      <c r="M532" s="45"/>
      <c r="N532" s="46"/>
      <c r="O532" s="47"/>
      <c r="P532" s="46"/>
      <c r="Q532" s="47"/>
      <c r="R532" s="38"/>
      <c r="S532" s="38"/>
      <c r="T532" s="39"/>
      <c r="U532" s="28"/>
      <c r="V532" s="9"/>
      <c r="W532" s="28"/>
      <c r="X532" s="9"/>
    </row>
    <row r="533" spans="13:24" ht="15">
      <c r="M533" s="45"/>
      <c r="N533" s="46"/>
      <c r="O533" s="47"/>
      <c r="P533" s="46"/>
      <c r="Q533" s="47"/>
      <c r="R533" s="38"/>
      <c r="S533" s="38"/>
      <c r="T533" s="39"/>
      <c r="U533" s="28"/>
      <c r="V533" s="9"/>
      <c r="W533" s="28"/>
      <c r="X533" s="9"/>
    </row>
    <row r="534" spans="13:24" ht="15">
      <c r="M534" s="45"/>
      <c r="N534" s="46"/>
      <c r="O534" s="47"/>
      <c r="P534" s="46"/>
      <c r="Q534" s="47"/>
      <c r="R534" s="38"/>
      <c r="S534" s="38"/>
      <c r="T534" s="39"/>
      <c r="U534" s="28"/>
      <c r="V534" s="9"/>
      <c r="W534" s="28"/>
      <c r="X534" s="9"/>
    </row>
    <row r="535" spans="13:24" ht="15">
      <c r="M535" s="45"/>
      <c r="N535" s="46"/>
      <c r="O535" s="47"/>
      <c r="P535" s="46"/>
      <c r="Q535" s="47"/>
      <c r="R535" s="38"/>
      <c r="S535" s="38"/>
      <c r="T535" s="39"/>
      <c r="U535" s="28"/>
      <c r="V535" s="9"/>
      <c r="W535" s="28"/>
      <c r="X535" s="9"/>
    </row>
    <row r="536" spans="13:24" ht="15">
      <c r="M536" s="45"/>
      <c r="N536" s="46"/>
      <c r="O536" s="47"/>
      <c r="P536" s="46"/>
      <c r="Q536" s="47"/>
      <c r="R536" s="38"/>
      <c r="S536" s="38"/>
      <c r="T536" s="39"/>
      <c r="U536" s="28"/>
      <c r="V536" s="9"/>
      <c r="W536" s="28"/>
      <c r="X536" s="9"/>
    </row>
    <row r="537" spans="13:24" ht="15">
      <c r="M537" s="45"/>
      <c r="N537" s="46"/>
      <c r="O537" s="47"/>
      <c r="P537" s="46"/>
      <c r="Q537" s="47"/>
      <c r="R537" s="38"/>
      <c r="S537" s="38"/>
      <c r="T537" s="39"/>
      <c r="U537" s="28"/>
      <c r="V537" s="9"/>
      <c r="W537" s="28"/>
      <c r="X537" s="9"/>
    </row>
    <row r="538" spans="13:24" ht="15">
      <c r="M538" s="45"/>
      <c r="N538" s="46"/>
      <c r="O538" s="47"/>
      <c r="P538" s="46"/>
      <c r="Q538" s="47"/>
      <c r="R538" s="38"/>
      <c r="S538" s="38"/>
      <c r="T538" s="39"/>
      <c r="U538" s="28"/>
      <c r="V538" s="9"/>
      <c r="W538" s="28"/>
      <c r="X538" s="9"/>
    </row>
    <row r="539" spans="13:24" ht="15">
      <c r="M539" s="45"/>
      <c r="N539" s="46"/>
      <c r="O539" s="47"/>
      <c r="P539" s="46"/>
      <c r="Q539" s="47"/>
      <c r="R539" s="38"/>
      <c r="S539" s="38"/>
      <c r="T539" s="39"/>
      <c r="U539" s="28"/>
      <c r="V539" s="9"/>
      <c r="W539" s="28"/>
      <c r="X539" s="9"/>
    </row>
    <row r="540" spans="13:24" ht="15">
      <c r="M540" s="45"/>
      <c r="N540" s="46"/>
      <c r="O540" s="47"/>
      <c r="P540" s="46"/>
      <c r="Q540" s="47"/>
      <c r="R540" s="38"/>
      <c r="S540" s="38"/>
      <c r="T540" s="39"/>
      <c r="U540" s="28"/>
      <c r="V540" s="9"/>
      <c r="W540" s="28"/>
      <c r="X540" s="9"/>
    </row>
    <row r="541" spans="13:24" ht="15">
      <c r="M541" s="45"/>
      <c r="N541" s="46"/>
      <c r="O541" s="47"/>
      <c r="P541" s="46"/>
      <c r="Q541" s="47"/>
      <c r="R541" s="38"/>
      <c r="S541" s="38"/>
      <c r="T541" s="39"/>
      <c r="U541" s="28"/>
      <c r="V541" s="9"/>
      <c r="W541" s="28"/>
      <c r="X541" s="9"/>
    </row>
    <row r="542" spans="13:24" ht="15">
      <c r="M542" s="45"/>
      <c r="N542" s="46"/>
      <c r="O542" s="47"/>
      <c r="P542" s="46"/>
      <c r="Q542" s="47"/>
      <c r="R542" s="38"/>
      <c r="S542" s="38"/>
      <c r="T542" s="39"/>
      <c r="U542" s="28"/>
      <c r="V542" s="9"/>
      <c r="W542" s="28"/>
      <c r="X542" s="9"/>
    </row>
    <row r="543" spans="13:24" ht="15">
      <c r="M543" s="45"/>
      <c r="N543" s="46"/>
      <c r="O543" s="47"/>
      <c r="P543" s="46"/>
      <c r="Q543" s="47"/>
      <c r="R543" s="38"/>
      <c r="S543" s="38"/>
      <c r="T543" s="39"/>
      <c r="U543" s="28"/>
      <c r="V543" s="9"/>
      <c r="W543" s="28"/>
      <c r="X543" s="9"/>
    </row>
    <row r="544" spans="13:24" ht="15">
      <c r="M544" s="45"/>
      <c r="N544" s="46"/>
      <c r="O544" s="47"/>
      <c r="P544" s="46"/>
      <c r="Q544" s="47"/>
      <c r="R544" s="38"/>
      <c r="S544" s="38"/>
      <c r="T544" s="39"/>
      <c r="U544" s="28"/>
      <c r="V544" s="9"/>
      <c r="W544" s="28"/>
      <c r="X544" s="9"/>
    </row>
    <row r="545" spans="13:24" ht="15">
      <c r="M545" s="45"/>
      <c r="N545" s="46"/>
      <c r="O545" s="47"/>
      <c r="P545" s="46"/>
      <c r="Q545" s="47"/>
      <c r="R545" s="38"/>
      <c r="S545" s="38"/>
      <c r="T545" s="39"/>
      <c r="U545" s="28"/>
      <c r="V545" s="9"/>
      <c r="W545" s="28"/>
      <c r="X545" s="9"/>
    </row>
    <row r="546" spans="13:24" ht="15">
      <c r="M546" s="46"/>
      <c r="N546" s="46"/>
      <c r="O546" s="47"/>
      <c r="P546" s="46"/>
      <c r="Q546" s="47"/>
      <c r="R546" s="38"/>
      <c r="S546" s="38"/>
      <c r="T546" s="39"/>
      <c r="U546" s="28"/>
      <c r="V546" s="9"/>
      <c r="W546" s="28"/>
      <c r="X546" s="9"/>
    </row>
    <row r="547" spans="13:24" ht="15">
      <c r="M547" s="46"/>
      <c r="N547" s="46"/>
      <c r="O547" s="47"/>
      <c r="P547" s="46"/>
      <c r="Q547" s="47"/>
      <c r="R547" s="38"/>
      <c r="S547" s="38"/>
      <c r="T547" s="39"/>
      <c r="U547" s="28"/>
      <c r="V547" s="9"/>
      <c r="W547" s="28"/>
      <c r="X547" s="9"/>
    </row>
    <row r="548" spans="13:24" ht="15">
      <c r="M548" s="46"/>
      <c r="N548" s="46"/>
      <c r="O548" s="47"/>
      <c r="P548" s="46"/>
      <c r="Q548" s="47"/>
      <c r="R548" s="38"/>
      <c r="S548" s="38"/>
      <c r="T548" s="39"/>
      <c r="U548" s="28"/>
      <c r="V548" s="9"/>
      <c r="W548" s="28"/>
      <c r="X548" s="9"/>
    </row>
    <row r="549" spans="13:24" ht="15">
      <c r="M549" s="46"/>
      <c r="N549" s="46"/>
      <c r="O549" s="47"/>
      <c r="P549" s="46"/>
      <c r="Q549" s="47"/>
      <c r="R549" s="38"/>
      <c r="S549" s="38"/>
      <c r="T549" s="39"/>
      <c r="U549" s="28"/>
      <c r="V549" s="9"/>
      <c r="W549" s="28"/>
      <c r="X549" s="9"/>
    </row>
    <row r="550" spans="13:24" ht="15">
      <c r="M550" s="46"/>
      <c r="N550" s="46"/>
      <c r="O550" s="47"/>
      <c r="P550" s="46"/>
      <c r="Q550" s="47"/>
      <c r="R550" s="38"/>
      <c r="S550" s="38"/>
      <c r="T550" s="39"/>
      <c r="U550" s="28"/>
      <c r="V550" s="9"/>
      <c r="W550" s="28"/>
      <c r="X550" s="9"/>
    </row>
    <row r="551" spans="13:24" ht="15">
      <c r="M551" s="46"/>
      <c r="N551" s="46"/>
      <c r="O551" s="47"/>
      <c r="P551" s="46"/>
      <c r="Q551" s="47"/>
      <c r="R551" s="38"/>
      <c r="S551" s="38"/>
      <c r="T551" s="39"/>
      <c r="U551" s="28"/>
      <c r="V551" s="9"/>
      <c r="W551" s="28"/>
      <c r="X551" s="9"/>
    </row>
    <row r="552" spans="13:24" ht="15">
      <c r="M552" s="46"/>
      <c r="N552" s="46"/>
      <c r="O552" s="47"/>
      <c r="P552" s="46"/>
      <c r="Q552" s="47"/>
      <c r="R552" s="38"/>
      <c r="S552" s="38"/>
      <c r="T552" s="39"/>
      <c r="U552" s="28"/>
      <c r="V552" s="9"/>
      <c r="W552" s="28"/>
      <c r="X552" s="9"/>
    </row>
    <row r="553" spans="13:24" ht="15">
      <c r="M553" s="46"/>
      <c r="N553" s="46"/>
      <c r="O553" s="47"/>
      <c r="P553" s="46"/>
      <c r="Q553" s="47"/>
      <c r="R553" s="38"/>
      <c r="S553" s="38"/>
      <c r="T553" s="39"/>
      <c r="U553" s="28"/>
      <c r="V553" s="9"/>
      <c r="W553" s="28"/>
      <c r="X553" s="9"/>
    </row>
    <row r="554" spans="13:24" ht="15">
      <c r="M554" s="46"/>
      <c r="N554" s="46"/>
      <c r="O554" s="47"/>
      <c r="P554" s="46"/>
      <c r="Q554" s="47"/>
      <c r="R554" s="38"/>
      <c r="S554" s="38"/>
      <c r="T554" s="39"/>
      <c r="U554" s="28"/>
      <c r="V554" s="9"/>
      <c r="W554" s="28"/>
      <c r="X554" s="9"/>
    </row>
    <row r="555" spans="13:24" ht="15">
      <c r="M555" s="46"/>
      <c r="N555" s="46"/>
      <c r="O555" s="47"/>
      <c r="P555" s="46"/>
      <c r="Q555" s="47"/>
      <c r="R555" s="38"/>
      <c r="S555" s="38"/>
      <c r="T555" s="39"/>
      <c r="U555" s="28"/>
      <c r="V555" s="9"/>
      <c r="W555" s="28"/>
      <c r="X555" s="9"/>
    </row>
    <row r="556" spans="13:24" ht="15">
      <c r="M556" s="46"/>
      <c r="N556" s="46"/>
      <c r="O556" s="47"/>
      <c r="P556" s="46"/>
      <c r="Q556" s="47"/>
      <c r="R556" s="38"/>
      <c r="S556" s="38"/>
      <c r="T556" s="39"/>
      <c r="U556" s="28"/>
      <c r="V556" s="9"/>
      <c r="W556" s="28"/>
      <c r="X556" s="9"/>
    </row>
    <row r="557" spans="13:24" ht="15">
      <c r="M557" s="46"/>
      <c r="N557" s="46"/>
      <c r="O557" s="47"/>
      <c r="P557" s="46"/>
      <c r="Q557" s="47"/>
      <c r="R557" s="38"/>
      <c r="S557" s="38"/>
      <c r="T557" s="39"/>
      <c r="U557" s="28"/>
      <c r="V557" s="9"/>
      <c r="W557" s="28"/>
      <c r="X557" s="9"/>
    </row>
    <row r="558" spans="13:24" ht="15">
      <c r="M558" s="46"/>
      <c r="N558" s="46"/>
      <c r="O558" s="47"/>
      <c r="P558" s="46"/>
      <c r="Q558" s="47"/>
      <c r="R558" s="38"/>
      <c r="S558" s="38"/>
      <c r="T558" s="39"/>
      <c r="U558" s="28"/>
      <c r="V558" s="9"/>
      <c r="W558" s="28"/>
      <c r="X558" s="9"/>
    </row>
    <row r="559" spans="13:24" ht="15">
      <c r="M559" s="46"/>
      <c r="N559" s="46"/>
      <c r="O559" s="47"/>
      <c r="P559" s="46"/>
      <c r="Q559" s="47"/>
      <c r="R559" s="38"/>
      <c r="S559" s="38"/>
      <c r="T559" s="39"/>
      <c r="U559" s="28"/>
      <c r="V559" s="9"/>
      <c r="W559" s="28"/>
      <c r="X559" s="9"/>
    </row>
    <row r="560" spans="13:24" ht="15">
      <c r="M560" s="46"/>
      <c r="N560" s="46"/>
      <c r="O560" s="47"/>
      <c r="P560" s="46"/>
      <c r="Q560" s="47"/>
      <c r="R560" s="38"/>
      <c r="S560" s="38"/>
      <c r="T560" s="39"/>
      <c r="U560" s="28"/>
      <c r="V560" s="9"/>
      <c r="W560" s="28"/>
      <c r="X560" s="9"/>
    </row>
    <row r="561" spans="13:24" ht="15">
      <c r="M561" s="46"/>
      <c r="N561" s="46"/>
      <c r="O561" s="47"/>
      <c r="P561" s="46"/>
      <c r="Q561" s="47"/>
      <c r="R561" s="38"/>
      <c r="S561" s="38"/>
      <c r="T561" s="39"/>
      <c r="U561" s="28"/>
      <c r="V561" s="9"/>
      <c r="W561" s="28"/>
      <c r="X561" s="9"/>
    </row>
    <row r="562" spans="13:24" ht="15">
      <c r="M562" s="46"/>
      <c r="N562" s="46"/>
      <c r="O562" s="47"/>
      <c r="P562" s="46"/>
      <c r="Q562" s="47"/>
      <c r="R562" s="38"/>
      <c r="S562" s="38"/>
      <c r="T562" s="39"/>
      <c r="U562" s="28"/>
      <c r="V562" s="9"/>
      <c r="W562" s="28"/>
      <c r="X562" s="9"/>
    </row>
    <row r="563" spans="13:24" ht="15">
      <c r="M563" s="46"/>
      <c r="N563" s="46"/>
      <c r="O563" s="47"/>
      <c r="P563" s="46"/>
      <c r="Q563" s="47"/>
      <c r="R563" s="38"/>
      <c r="S563" s="38"/>
      <c r="T563" s="39"/>
      <c r="U563" s="28"/>
      <c r="V563" s="9"/>
      <c r="W563" s="28"/>
      <c r="X563" s="9"/>
    </row>
    <row r="564" spans="13:24" ht="15">
      <c r="M564" s="46"/>
      <c r="N564" s="46"/>
      <c r="O564" s="47"/>
      <c r="P564" s="46"/>
      <c r="Q564" s="47"/>
      <c r="R564" s="38"/>
      <c r="S564" s="38"/>
      <c r="T564" s="39"/>
      <c r="U564" s="28"/>
      <c r="V564" s="9"/>
      <c r="W564" s="28"/>
      <c r="X564" s="9"/>
    </row>
    <row r="565" spans="13:24" ht="15">
      <c r="M565" s="46"/>
      <c r="N565" s="46"/>
      <c r="O565" s="47"/>
      <c r="P565" s="46"/>
      <c r="Q565" s="47"/>
      <c r="R565" s="38"/>
      <c r="S565" s="38"/>
      <c r="T565" s="39"/>
      <c r="U565" s="28"/>
      <c r="V565" s="9"/>
      <c r="W565" s="28"/>
      <c r="X565" s="9"/>
    </row>
    <row r="566" spans="13:24" ht="15">
      <c r="M566" s="46"/>
      <c r="N566" s="46"/>
      <c r="O566" s="47"/>
      <c r="P566" s="46"/>
      <c r="Q566" s="47"/>
      <c r="R566" s="38"/>
      <c r="S566" s="38"/>
      <c r="T566" s="39"/>
      <c r="U566" s="28"/>
      <c r="V566" s="9"/>
      <c r="W566" s="28"/>
      <c r="X566" s="9"/>
    </row>
    <row r="567" spans="13:24" ht="15">
      <c r="M567" s="46"/>
      <c r="N567" s="46"/>
      <c r="O567" s="47"/>
      <c r="P567" s="46"/>
      <c r="Q567" s="47"/>
      <c r="R567" s="38"/>
      <c r="S567" s="38"/>
      <c r="T567" s="39"/>
      <c r="U567" s="28"/>
      <c r="V567" s="9"/>
      <c r="W567" s="28"/>
      <c r="X567" s="9"/>
    </row>
    <row r="568" spans="13:24" ht="15">
      <c r="M568" s="46"/>
      <c r="N568" s="46"/>
      <c r="O568" s="47"/>
      <c r="P568" s="46"/>
      <c r="Q568" s="47"/>
      <c r="R568" s="38"/>
      <c r="S568" s="38"/>
      <c r="T568" s="39"/>
      <c r="U568" s="28"/>
      <c r="V568" s="9"/>
      <c r="W568" s="28"/>
      <c r="X568" s="9"/>
    </row>
    <row r="569" spans="13:24" ht="15">
      <c r="M569" s="46"/>
      <c r="N569" s="46"/>
      <c r="O569" s="47"/>
      <c r="P569" s="46"/>
      <c r="Q569" s="47"/>
      <c r="R569" s="38"/>
      <c r="S569" s="38"/>
      <c r="T569" s="39"/>
      <c r="U569" s="28"/>
      <c r="V569" s="9"/>
      <c r="W569" s="28"/>
      <c r="X569" s="9"/>
    </row>
    <row r="570" spans="13:24" ht="15">
      <c r="M570" s="46"/>
      <c r="N570" s="46"/>
      <c r="O570" s="47"/>
      <c r="P570" s="46"/>
      <c r="Q570" s="47"/>
      <c r="R570" s="38"/>
      <c r="S570" s="38"/>
      <c r="T570" s="39"/>
      <c r="U570" s="28"/>
      <c r="V570" s="9"/>
      <c r="W570" s="28"/>
      <c r="X570" s="9"/>
    </row>
    <row r="571" spans="13:24" ht="15">
      <c r="M571" s="46"/>
      <c r="N571" s="46"/>
      <c r="O571" s="47"/>
      <c r="P571" s="46"/>
      <c r="Q571" s="47"/>
      <c r="R571" s="38"/>
      <c r="S571" s="38"/>
      <c r="T571" s="39"/>
      <c r="U571" s="28"/>
      <c r="V571" s="9"/>
      <c r="W571" s="28"/>
      <c r="X571" s="9"/>
    </row>
    <row r="572" spans="13:24" ht="15">
      <c r="M572" s="46"/>
      <c r="N572" s="46"/>
      <c r="O572" s="47"/>
      <c r="P572" s="46"/>
      <c r="Q572" s="47"/>
      <c r="R572" s="38"/>
      <c r="S572" s="38"/>
      <c r="T572" s="39"/>
      <c r="U572" s="28"/>
      <c r="V572" s="9"/>
      <c r="W572" s="28"/>
      <c r="X572" s="9"/>
    </row>
    <row r="573" spans="13:24" ht="15">
      <c r="M573" s="46"/>
      <c r="N573" s="46"/>
      <c r="O573" s="47"/>
      <c r="P573" s="46"/>
      <c r="Q573" s="47"/>
      <c r="R573" s="38"/>
      <c r="S573" s="38"/>
      <c r="T573" s="39"/>
      <c r="U573" s="28"/>
      <c r="V573" s="9"/>
      <c r="W573" s="28"/>
      <c r="X573" s="9"/>
    </row>
    <row r="574" spans="13:24" ht="15">
      <c r="M574" s="46"/>
      <c r="N574" s="46"/>
      <c r="O574" s="47"/>
      <c r="P574" s="46"/>
      <c r="Q574" s="47"/>
      <c r="R574" s="38"/>
      <c r="S574" s="38"/>
      <c r="T574" s="39"/>
      <c r="U574" s="28"/>
      <c r="V574" s="9"/>
      <c r="W574" s="28"/>
      <c r="X574" s="9"/>
    </row>
    <row r="575" spans="13:24" ht="15">
      <c r="M575" s="46"/>
      <c r="N575" s="46"/>
      <c r="O575" s="47"/>
      <c r="P575" s="46"/>
      <c r="Q575" s="47"/>
      <c r="R575" s="38"/>
      <c r="S575" s="38"/>
      <c r="T575" s="39"/>
      <c r="U575" s="28"/>
      <c r="V575" s="9"/>
      <c r="W575" s="28"/>
      <c r="X575" s="9"/>
    </row>
    <row r="576" spans="13:24" ht="15">
      <c r="M576" s="46"/>
      <c r="N576" s="46"/>
      <c r="O576" s="47"/>
      <c r="P576" s="46"/>
      <c r="Q576" s="47"/>
      <c r="R576" s="38"/>
      <c r="S576" s="38"/>
      <c r="T576" s="39"/>
      <c r="U576" s="28"/>
      <c r="V576" s="9"/>
      <c r="W576" s="28"/>
      <c r="X576" s="9"/>
    </row>
    <row r="577" spans="13:24" ht="15">
      <c r="M577" s="46"/>
      <c r="N577" s="46"/>
      <c r="O577" s="47"/>
      <c r="P577" s="46"/>
      <c r="Q577" s="47"/>
      <c r="R577" s="38"/>
      <c r="S577" s="38"/>
      <c r="T577" s="39"/>
      <c r="U577" s="28"/>
      <c r="V577" s="9"/>
      <c r="W577" s="28"/>
      <c r="X577" s="9"/>
    </row>
    <row r="578" spans="13:24" ht="15">
      <c r="M578" s="46"/>
      <c r="N578" s="46"/>
      <c r="O578" s="47"/>
      <c r="P578" s="46"/>
      <c r="Q578" s="47"/>
      <c r="R578" s="38"/>
      <c r="S578" s="38"/>
      <c r="T578" s="39"/>
      <c r="U578" s="28"/>
      <c r="V578" s="9"/>
      <c r="W578" s="28"/>
      <c r="X578" s="9"/>
    </row>
    <row r="579" spans="13:24" ht="15">
      <c r="M579" s="46"/>
      <c r="N579" s="46"/>
      <c r="O579" s="47"/>
      <c r="P579" s="46"/>
      <c r="Q579" s="47"/>
      <c r="R579" s="38"/>
      <c r="S579" s="38"/>
      <c r="T579" s="39"/>
      <c r="U579" s="28"/>
      <c r="V579" s="9"/>
      <c r="W579" s="28"/>
      <c r="X579" s="9"/>
    </row>
    <row r="580" spans="13:24" ht="15">
      <c r="M580" s="46"/>
      <c r="N580" s="46"/>
      <c r="O580" s="47"/>
      <c r="P580" s="46"/>
      <c r="Q580" s="47"/>
      <c r="R580" s="38"/>
      <c r="S580" s="38"/>
      <c r="T580" s="39"/>
      <c r="U580" s="28"/>
      <c r="V580" s="9"/>
      <c r="W580" s="28"/>
      <c r="X580" s="9"/>
    </row>
    <row r="581" spans="13:24" ht="15">
      <c r="M581" s="46"/>
      <c r="N581" s="46"/>
      <c r="O581" s="47"/>
      <c r="P581" s="46"/>
      <c r="Q581" s="47"/>
      <c r="R581" s="38"/>
      <c r="S581" s="38"/>
      <c r="T581" s="39"/>
      <c r="U581" s="28"/>
      <c r="V581" s="9"/>
      <c r="W581" s="28"/>
      <c r="X581" s="9"/>
    </row>
    <row r="582" spans="13:24" ht="15">
      <c r="M582" s="46"/>
      <c r="N582" s="46"/>
      <c r="O582" s="47"/>
      <c r="P582" s="46"/>
      <c r="Q582" s="47"/>
      <c r="R582" s="38"/>
      <c r="S582" s="38"/>
      <c r="T582" s="39"/>
      <c r="U582" s="28"/>
      <c r="V582" s="9"/>
      <c r="W582" s="28"/>
      <c r="X582" s="9"/>
    </row>
    <row r="583" spans="13:24" ht="15">
      <c r="M583" s="46"/>
      <c r="N583" s="46"/>
      <c r="O583" s="47"/>
      <c r="P583" s="46"/>
      <c r="Q583" s="47"/>
      <c r="R583" s="38"/>
      <c r="S583" s="38"/>
      <c r="T583" s="39"/>
      <c r="U583" s="28"/>
      <c r="V583" s="9"/>
      <c r="W583" s="28"/>
      <c r="X583" s="9"/>
    </row>
    <row r="584" spans="13:24" ht="15">
      <c r="M584" s="46"/>
      <c r="N584" s="46"/>
      <c r="O584" s="47"/>
      <c r="P584" s="46"/>
      <c r="Q584" s="47"/>
      <c r="R584" s="38"/>
      <c r="S584" s="38"/>
      <c r="T584" s="39"/>
      <c r="U584" s="28"/>
      <c r="V584" s="9"/>
      <c r="W584" s="28"/>
      <c r="X584" s="9"/>
    </row>
    <row r="585" spans="13:24" ht="15">
      <c r="M585" s="46"/>
      <c r="N585" s="46"/>
      <c r="O585" s="47"/>
      <c r="P585" s="46"/>
      <c r="Q585" s="47"/>
      <c r="R585" s="38"/>
      <c r="S585" s="38"/>
      <c r="T585" s="39"/>
      <c r="U585" s="28"/>
      <c r="V585" s="9"/>
      <c r="W585" s="28"/>
      <c r="X585" s="9"/>
    </row>
    <row r="586" spans="13:24" ht="15">
      <c r="M586" s="46"/>
      <c r="N586" s="46"/>
      <c r="O586" s="47"/>
      <c r="P586" s="46"/>
      <c r="Q586" s="47"/>
      <c r="R586" s="38"/>
      <c r="S586" s="38"/>
      <c r="T586" s="39"/>
      <c r="U586" s="28"/>
      <c r="V586" s="9"/>
      <c r="W586" s="28"/>
      <c r="X586" s="9"/>
    </row>
    <row r="587" spans="13:24" ht="15">
      <c r="M587" s="46"/>
      <c r="N587" s="46"/>
      <c r="O587" s="47"/>
      <c r="P587" s="46"/>
      <c r="Q587" s="47"/>
      <c r="R587" s="38"/>
      <c r="S587" s="38"/>
      <c r="T587" s="39"/>
      <c r="U587" s="28"/>
      <c r="V587" s="9"/>
      <c r="W587" s="28"/>
      <c r="X587" s="9"/>
    </row>
    <row r="588" spans="13:24" ht="15">
      <c r="M588" s="46"/>
      <c r="N588" s="46"/>
      <c r="O588" s="47"/>
      <c r="P588" s="46"/>
      <c r="Q588" s="47"/>
      <c r="R588" s="38"/>
      <c r="S588" s="38"/>
      <c r="T588" s="39"/>
      <c r="U588" s="28"/>
      <c r="V588" s="9"/>
      <c r="W588" s="28"/>
      <c r="X588" s="9"/>
    </row>
    <row r="589" spans="13:24" ht="15">
      <c r="M589" s="46"/>
      <c r="N589" s="46"/>
      <c r="O589" s="47"/>
      <c r="P589" s="46"/>
      <c r="Q589" s="47"/>
      <c r="R589" s="38"/>
      <c r="S589" s="38"/>
      <c r="T589" s="39"/>
      <c r="U589" s="28"/>
      <c r="V589" s="9"/>
      <c r="W589" s="28"/>
      <c r="X589" s="9"/>
    </row>
    <row r="590" spans="13:24" ht="15">
      <c r="M590" s="46"/>
      <c r="N590" s="46"/>
      <c r="O590" s="47"/>
      <c r="P590" s="46"/>
      <c r="Q590" s="47"/>
      <c r="R590" s="38"/>
      <c r="S590" s="38"/>
      <c r="T590" s="39"/>
      <c r="U590" s="28"/>
      <c r="V590" s="9"/>
      <c r="W590" s="28"/>
      <c r="X590" s="9"/>
    </row>
    <row r="591" spans="13:24" ht="15">
      <c r="M591" s="46"/>
      <c r="N591" s="46"/>
      <c r="O591" s="47"/>
      <c r="P591" s="46"/>
      <c r="Q591" s="47"/>
      <c r="R591" s="38"/>
      <c r="S591" s="38"/>
      <c r="T591" s="39"/>
      <c r="U591" s="28"/>
      <c r="V591" s="9"/>
      <c r="W591" s="28"/>
      <c r="X591" s="9"/>
    </row>
    <row r="592" spans="13:24" ht="15">
      <c r="M592" s="46"/>
      <c r="N592" s="46"/>
      <c r="O592" s="47"/>
      <c r="P592" s="46"/>
      <c r="Q592" s="47"/>
      <c r="R592" s="38"/>
      <c r="S592" s="38"/>
      <c r="T592" s="39"/>
      <c r="U592" s="28"/>
      <c r="V592" s="9"/>
      <c r="W592" s="28"/>
      <c r="X592" s="9"/>
    </row>
    <row r="593" spans="13:24" ht="15">
      <c r="M593" s="46"/>
      <c r="N593" s="46"/>
      <c r="O593" s="47"/>
      <c r="P593" s="46"/>
      <c r="Q593" s="47"/>
      <c r="R593" s="38"/>
      <c r="S593" s="38"/>
      <c r="T593" s="39"/>
      <c r="U593" s="28"/>
      <c r="V593" s="9"/>
      <c r="W593" s="28"/>
      <c r="X593" s="9"/>
    </row>
    <row r="594" spans="13:24" ht="15">
      <c r="M594" s="46"/>
      <c r="N594" s="46"/>
      <c r="O594" s="47"/>
      <c r="P594" s="46"/>
      <c r="Q594" s="47"/>
      <c r="R594" s="38"/>
      <c r="S594" s="38"/>
      <c r="T594" s="39"/>
      <c r="U594" s="28"/>
      <c r="V594" s="9"/>
      <c r="W594" s="28"/>
      <c r="X594" s="9"/>
    </row>
    <row r="595" spans="13:24" ht="15">
      <c r="M595" s="46"/>
      <c r="N595" s="46"/>
      <c r="O595" s="47"/>
      <c r="P595" s="46"/>
      <c r="Q595" s="47"/>
      <c r="R595" s="38"/>
      <c r="S595" s="38"/>
      <c r="T595" s="39"/>
      <c r="U595" s="28"/>
      <c r="V595" s="9"/>
      <c r="W595" s="28"/>
      <c r="X595" s="9"/>
    </row>
    <row r="596" spans="13:24" ht="15">
      <c r="M596" s="46"/>
      <c r="N596" s="46"/>
      <c r="O596" s="47"/>
      <c r="P596" s="46"/>
      <c r="Q596" s="47"/>
      <c r="R596" s="38"/>
      <c r="S596" s="38"/>
      <c r="T596" s="39"/>
      <c r="U596" s="28"/>
      <c r="V596" s="9"/>
      <c r="W596" s="28"/>
      <c r="X596" s="9"/>
    </row>
    <row r="597" spans="13:24" ht="15">
      <c r="M597" s="46"/>
      <c r="N597" s="46"/>
      <c r="O597" s="47"/>
      <c r="P597" s="46"/>
      <c r="Q597" s="47"/>
      <c r="R597" s="38"/>
      <c r="S597" s="38"/>
      <c r="T597" s="39"/>
      <c r="U597" s="28"/>
      <c r="V597" s="9"/>
      <c r="W597" s="28"/>
      <c r="X597" s="9"/>
    </row>
    <row r="598" spans="13:24" ht="15">
      <c r="M598" s="46"/>
      <c r="N598" s="46"/>
      <c r="O598" s="47"/>
      <c r="P598" s="46"/>
      <c r="Q598" s="47"/>
      <c r="R598" s="38"/>
      <c r="S598" s="38"/>
      <c r="T598" s="39"/>
      <c r="U598" s="28"/>
      <c r="V598" s="9"/>
      <c r="W598" s="28"/>
      <c r="X598" s="9"/>
    </row>
    <row r="599" spans="13:24" ht="15">
      <c r="M599" s="46"/>
      <c r="N599" s="46"/>
      <c r="O599" s="47"/>
      <c r="P599" s="46"/>
      <c r="Q599" s="47"/>
      <c r="R599" s="38"/>
      <c r="S599" s="38"/>
      <c r="T599" s="39"/>
      <c r="U599" s="28"/>
      <c r="V599" s="9"/>
      <c r="W599" s="28"/>
      <c r="X599" s="9"/>
    </row>
    <row r="600" spans="13:24" ht="15">
      <c r="M600" s="46"/>
      <c r="N600" s="46"/>
      <c r="O600" s="47"/>
      <c r="P600" s="46"/>
      <c r="Q600" s="47"/>
      <c r="R600" s="38"/>
      <c r="S600" s="38"/>
      <c r="T600" s="39"/>
      <c r="U600" s="28"/>
      <c r="V600" s="9"/>
      <c r="W600" s="28"/>
      <c r="X600" s="9"/>
    </row>
    <row r="601" spans="13:24" ht="15">
      <c r="M601" s="46"/>
      <c r="N601" s="46"/>
      <c r="O601" s="47"/>
      <c r="P601" s="46"/>
      <c r="Q601" s="47"/>
      <c r="R601" s="38"/>
      <c r="S601" s="38"/>
      <c r="T601" s="39"/>
      <c r="U601" s="28"/>
      <c r="V601" s="9"/>
      <c r="W601" s="28"/>
      <c r="X601" s="9"/>
    </row>
    <row r="602" spans="13:24" ht="15">
      <c r="M602" s="46"/>
      <c r="N602" s="46"/>
      <c r="O602" s="47"/>
      <c r="P602" s="46"/>
      <c r="Q602" s="47"/>
      <c r="R602" s="38"/>
      <c r="S602" s="38"/>
      <c r="T602" s="39"/>
      <c r="U602" s="28"/>
      <c r="V602" s="9"/>
      <c r="W602" s="28"/>
      <c r="X602" s="9"/>
    </row>
    <row r="603" spans="13:24" ht="15">
      <c r="M603" s="46"/>
      <c r="N603" s="46"/>
      <c r="O603" s="47"/>
      <c r="P603" s="46"/>
      <c r="Q603" s="47"/>
      <c r="R603" s="38"/>
      <c r="S603" s="38"/>
      <c r="T603" s="39"/>
      <c r="U603" s="28"/>
      <c r="V603" s="9"/>
      <c r="W603" s="28"/>
      <c r="X603" s="9"/>
    </row>
    <row r="604" spans="13:24" ht="15">
      <c r="M604" s="46"/>
      <c r="N604" s="46"/>
      <c r="O604" s="47"/>
      <c r="P604" s="46"/>
      <c r="Q604" s="47"/>
      <c r="R604" s="38"/>
      <c r="S604" s="38"/>
      <c r="T604" s="39"/>
      <c r="U604" s="28"/>
      <c r="V604" s="9"/>
      <c r="W604" s="28"/>
      <c r="X604" s="9"/>
    </row>
    <row r="605" spans="13:24" ht="15">
      <c r="M605" s="46"/>
      <c r="N605" s="46"/>
      <c r="O605" s="47"/>
      <c r="P605" s="46"/>
      <c r="Q605" s="47"/>
      <c r="R605" s="38"/>
      <c r="S605" s="38"/>
      <c r="T605" s="39"/>
      <c r="U605" s="28"/>
      <c r="V605" s="9"/>
      <c r="W605" s="28"/>
      <c r="X605" s="9"/>
    </row>
    <row r="606" spans="13:24" ht="15">
      <c r="M606" s="46"/>
      <c r="N606" s="46"/>
      <c r="O606" s="47"/>
      <c r="P606" s="46"/>
      <c r="Q606" s="47"/>
      <c r="R606" s="38"/>
      <c r="S606" s="38"/>
      <c r="T606" s="39"/>
      <c r="U606" s="28"/>
      <c r="V606" s="9"/>
      <c r="W606" s="28"/>
      <c r="X606" s="9"/>
    </row>
    <row r="607" spans="13:24" ht="15">
      <c r="M607" s="46"/>
      <c r="N607" s="46"/>
      <c r="O607" s="47"/>
      <c r="P607" s="46"/>
      <c r="Q607" s="47"/>
      <c r="R607" s="38"/>
      <c r="S607" s="38"/>
      <c r="T607" s="39"/>
      <c r="U607" s="28"/>
      <c r="V607" s="9"/>
      <c r="W607" s="28"/>
      <c r="X607" s="9"/>
    </row>
    <row r="608" spans="13:24" ht="15">
      <c r="M608" s="46"/>
      <c r="N608" s="46"/>
      <c r="O608" s="47"/>
      <c r="P608" s="46"/>
      <c r="Q608" s="47"/>
      <c r="R608" s="38"/>
      <c r="S608" s="38"/>
      <c r="T608" s="39"/>
      <c r="U608" s="28"/>
      <c r="V608" s="9"/>
      <c r="W608" s="28"/>
      <c r="X608" s="9"/>
    </row>
    <row r="609" spans="13:24" ht="15">
      <c r="M609" s="46"/>
      <c r="N609" s="46"/>
      <c r="O609" s="47"/>
      <c r="P609" s="46"/>
      <c r="Q609" s="47"/>
      <c r="R609" s="38"/>
      <c r="S609" s="38"/>
      <c r="T609" s="39"/>
      <c r="U609" s="28"/>
      <c r="V609" s="9"/>
      <c r="W609" s="28"/>
      <c r="X609" s="9"/>
    </row>
    <row r="610" spans="13:24" ht="15">
      <c r="M610" s="46"/>
      <c r="N610" s="46"/>
      <c r="O610" s="47"/>
      <c r="P610" s="46"/>
      <c r="Q610" s="47"/>
      <c r="R610" s="38"/>
      <c r="S610" s="38"/>
      <c r="T610" s="39"/>
      <c r="U610" s="28"/>
      <c r="V610" s="9"/>
      <c r="W610" s="28"/>
      <c r="X610" s="9"/>
    </row>
    <row r="611" spans="13:24" ht="15">
      <c r="M611" s="46"/>
      <c r="N611" s="46"/>
      <c r="O611" s="47"/>
      <c r="P611" s="46"/>
      <c r="Q611" s="47"/>
      <c r="R611" s="38"/>
      <c r="S611" s="38"/>
      <c r="T611" s="39"/>
      <c r="U611" s="28"/>
      <c r="V611" s="9"/>
      <c r="W611" s="28"/>
      <c r="X611" s="9"/>
    </row>
    <row r="612" spans="13:24" ht="15">
      <c r="M612" s="46"/>
      <c r="N612" s="46"/>
      <c r="O612" s="47"/>
      <c r="P612" s="46"/>
      <c r="Q612" s="47"/>
      <c r="R612" s="38"/>
      <c r="S612" s="38"/>
      <c r="T612" s="39"/>
      <c r="U612" s="28"/>
      <c r="V612" s="9"/>
      <c r="W612" s="28"/>
      <c r="X612" s="9"/>
    </row>
    <row r="613" spans="13:24" ht="15">
      <c r="M613" s="46"/>
      <c r="N613" s="46"/>
      <c r="O613" s="47"/>
      <c r="P613" s="46"/>
      <c r="Q613" s="47"/>
      <c r="R613" s="38"/>
      <c r="S613" s="38"/>
      <c r="T613" s="39"/>
      <c r="U613" s="28"/>
      <c r="V613" s="9"/>
      <c r="W613" s="28"/>
      <c r="X613" s="9"/>
    </row>
    <row r="614" spans="13:24" ht="15">
      <c r="M614" s="46"/>
      <c r="N614" s="46"/>
      <c r="O614" s="47"/>
      <c r="P614" s="46"/>
      <c r="Q614" s="47"/>
      <c r="R614" s="38"/>
      <c r="S614" s="38"/>
      <c r="T614" s="39"/>
      <c r="U614" s="28"/>
      <c r="V614" s="9"/>
      <c r="W614" s="28"/>
      <c r="X614" s="9"/>
    </row>
    <row r="615" spans="13:24" ht="15">
      <c r="M615" s="46"/>
      <c r="N615" s="46"/>
      <c r="O615" s="47"/>
      <c r="P615" s="46"/>
      <c r="Q615" s="47"/>
      <c r="R615" s="38"/>
      <c r="S615" s="38"/>
      <c r="T615" s="39"/>
      <c r="U615" s="28"/>
      <c r="V615" s="9"/>
      <c r="W615" s="28"/>
      <c r="X615" s="9"/>
    </row>
    <row r="616" spans="13:24" ht="15">
      <c r="M616" s="46"/>
      <c r="N616" s="46"/>
      <c r="O616" s="47"/>
      <c r="P616" s="46"/>
      <c r="Q616" s="47"/>
      <c r="R616" s="38"/>
      <c r="S616" s="38"/>
      <c r="T616" s="39"/>
      <c r="U616" s="28"/>
      <c r="V616" s="9"/>
      <c r="W616" s="28"/>
      <c r="X616" s="9"/>
    </row>
    <row r="617" spans="13:24" ht="15">
      <c r="M617" s="46"/>
      <c r="N617" s="46"/>
      <c r="O617" s="47"/>
      <c r="P617" s="46"/>
      <c r="Q617" s="47"/>
      <c r="R617" s="38"/>
      <c r="S617" s="38"/>
      <c r="T617" s="39"/>
      <c r="U617" s="28"/>
      <c r="V617" s="9"/>
      <c r="W617" s="28"/>
      <c r="X617" s="9"/>
    </row>
    <row r="618" spans="13:24" ht="15">
      <c r="M618" s="46"/>
      <c r="N618" s="46"/>
      <c r="O618" s="47"/>
      <c r="P618" s="46"/>
      <c r="Q618" s="47"/>
      <c r="R618" s="38"/>
      <c r="S618" s="38"/>
      <c r="T618" s="39"/>
      <c r="U618" s="28"/>
      <c r="V618" s="9"/>
      <c r="W618" s="28"/>
      <c r="X618" s="9"/>
    </row>
    <row r="619" spans="13:24" ht="15">
      <c r="M619" s="46"/>
      <c r="N619" s="46"/>
      <c r="O619" s="47"/>
      <c r="P619" s="46"/>
      <c r="Q619" s="47"/>
      <c r="R619" s="38"/>
      <c r="S619" s="38"/>
      <c r="T619" s="39"/>
      <c r="U619" s="28"/>
      <c r="V619" s="9"/>
      <c r="W619" s="28"/>
      <c r="X619" s="9"/>
    </row>
    <row r="620" spans="13:24" ht="15">
      <c r="M620" s="46"/>
      <c r="N620" s="46"/>
      <c r="O620" s="47"/>
      <c r="P620" s="46"/>
      <c r="Q620" s="47"/>
      <c r="R620" s="38"/>
      <c r="S620" s="38"/>
      <c r="T620" s="39"/>
      <c r="U620" s="28"/>
      <c r="V620" s="9"/>
      <c r="W620" s="28"/>
      <c r="X620" s="9"/>
    </row>
    <row r="621" spans="13:24" ht="15">
      <c r="M621" s="46"/>
      <c r="N621" s="46"/>
      <c r="O621" s="47"/>
      <c r="P621" s="46"/>
      <c r="Q621" s="47"/>
      <c r="R621" s="38"/>
      <c r="S621" s="38"/>
      <c r="T621" s="39"/>
      <c r="U621" s="28"/>
      <c r="V621" s="9"/>
      <c r="W621" s="28"/>
      <c r="X621" s="9"/>
    </row>
    <row r="622" spans="13:24" ht="15">
      <c r="M622" s="46"/>
      <c r="N622" s="46"/>
      <c r="O622" s="47"/>
      <c r="P622" s="46"/>
      <c r="Q622" s="47"/>
      <c r="R622" s="38"/>
      <c r="S622" s="38"/>
      <c r="T622" s="39"/>
      <c r="U622" s="28"/>
      <c r="V622" s="9"/>
      <c r="W622" s="28"/>
      <c r="X622" s="9"/>
    </row>
    <row r="623" spans="13:24" ht="15">
      <c r="M623" s="46"/>
      <c r="N623" s="46"/>
      <c r="O623" s="47"/>
      <c r="P623" s="46"/>
      <c r="Q623" s="47"/>
      <c r="R623" s="38"/>
      <c r="S623" s="38"/>
      <c r="T623" s="39"/>
      <c r="U623" s="28"/>
      <c r="V623" s="9"/>
      <c r="W623" s="28"/>
      <c r="X623" s="9"/>
    </row>
    <row r="624" spans="13:24" ht="15">
      <c r="M624" s="46"/>
      <c r="N624" s="46"/>
      <c r="O624" s="47"/>
      <c r="P624" s="46"/>
      <c r="Q624" s="47"/>
      <c r="R624" s="38"/>
      <c r="S624" s="38"/>
      <c r="T624" s="39"/>
      <c r="U624" s="28"/>
      <c r="V624" s="9"/>
      <c r="W624" s="28"/>
      <c r="X624" s="9"/>
    </row>
    <row r="625" spans="13:24" ht="15">
      <c r="M625" s="46"/>
      <c r="N625" s="46"/>
      <c r="O625" s="47"/>
      <c r="P625" s="46"/>
      <c r="Q625" s="47"/>
      <c r="R625" s="38"/>
      <c r="S625" s="38"/>
      <c r="T625" s="39"/>
      <c r="U625" s="28"/>
      <c r="V625" s="9"/>
      <c r="W625" s="28"/>
      <c r="X625" s="9"/>
    </row>
    <row r="626" spans="13:24" ht="15">
      <c r="M626" s="46"/>
      <c r="N626" s="46"/>
      <c r="O626" s="47"/>
      <c r="P626" s="46"/>
      <c r="Q626" s="47"/>
      <c r="R626" s="38"/>
      <c r="S626" s="38"/>
      <c r="T626" s="39"/>
      <c r="U626" s="28"/>
      <c r="V626" s="9"/>
      <c r="W626" s="28"/>
      <c r="X626" s="9"/>
    </row>
    <row r="627" spans="13:24" ht="15">
      <c r="M627" s="46"/>
      <c r="N627" s="46"/>
      <c r="O627" s="47"/>
      <c r="P627" s="46"/>
      <c r="Q627" s="47"/>
      <c r="R627" s="38"/>
      <c r="S627" s="38"/>
      <c r="T627" s="39"/>
      <c r="U627" s="28"/>
      <c r="V627" s="9"/>
      <c r="W627" s="28"/>
      <c r="X627" s="9"/>
    </row>
    <row r="628" spans="13:24" ht="15">
      <c r="M628" s="46"/>
      <c r="N628" s="46"/>
      <c r="O628" s="47"/>
      <c r="P628" s="46"/>
      <c r="Q628" s="47"/>
      <c r="R628" s="38"/>
      <c r="S628" s="38"/>
      <c r="T628" s="39"/>
      <c r="U628" s="28"/>
      <c r="V628" s="9"/>
      <c r="W628" s="28"/>
      <c r="X628" s="9"/>
    </row>
    <row r="629" spans="13:24" ht="15">
      <c r="M629" s="46"/>
      <c r="N629" s="46"/>
      <c r="O629" s="47"/>
      <c r="P629" s="46"/>
      <c r="Q629" s="47"/>
      <c r="R629" s="38"/>
      <c r="S629" s="38"/>
      <c r="T629" s="39"/>
      <c r="U629" s="28"/>
      <c r="V629" s="9"/>
      <c r="W629" s="28"/>
      <c r="X629" s="9"/>
    </row>
    <row r="630" spans="13:24" ht="15">
      <c r="M630" s="46"/>
      <c r="N630" s="46"/>
      <c r="O630" s="47"/>
      <c r="P630" s="46"/>
      <c r="Q630" s="47"/>
      <c r="R630" s="38"/>
      <c r="S630" s="38"/>
      <c r="T630" s="39"/>
      <c r="U630" s="28"/>
      <c r="V630" s="9"/>
      <c r="W630" s="28"/>
      <c r="X630" s="9"/>
    </row>
    <row r="631" spans="13:24" ht="15">
      <c r="M631" s="46"/>
      <c r="N631" s="46"/>
      <c r="O631" s="47"/>
      <c r="P631" s="46"/>
      <c r="Q631" s="47"/>
      <c r="R631" s="38"/>
      <c r="S631" s="38"/>
      <c r="T631" s="39"/>
      <c r="U631" s="28"/>
      <c r="V631" s="9"/>
      <c r="W631" s="28"/>
      <c r="X631" s="9"/>
    </row>
    <row r="632" spans="13:24" ht="15">
      <c r="M632" s="46"/>
      <c r="N632" s="46"/>
      <c r="O632" s="47"/>
      <c r="P632" s="46"/>
      <c r="Q632" s="47"/>
      <c r="R632" s="38"/>
      <c r="S632" s="38"/>
      <c r="T632" s="39"/>
      <c r="U632" s="28"/>
      <c r="V632" s="9"/>
      <c r="W632" s="28"/>
      <c r="X632" s="9"/>
    </row>
    <row r="633" spans="13:24" ht="15">
      <c r="M633" s="46"/>
      <c r="N633" s="46"/>
      <c r="O633" s="47"/>
      <c r="P633" s="46"/>
      <c r="Q633" s="47"/>
      <c r="R633" s="38"/>
      <c r="S633" s="38"/>
      <c r="T633" s="39"/>
      <c r="U633" s="28"/>
      <c r="V633" s="9"/>
      <c r="W633" s="28"/>
      <c r="X633" s="9"/>
    </row>
    <row r="634" spans="13:24" ht="15">
      <c r="M634" s="46"/>
      <c r="N634" s="46"/>
      <c r="O634" s="47"/>
      <c r="P634" s="46"/>
      <c r="Q634" s="47"/>
      <c r="R634" s="38"/>
      <c r="S634" s="38"/>
      <c r="T634" s="39"/>
      <c r="U634" s="28"/>
      <c r="V634" s="9"/>
      <c r="W634" s="28"/>
      <c r="X634" s="9"/>
    </row>
    <row r="635" spans="13:24" ht="15">
      <c r="M635" s="46"/>
      <c r="N635" s="46"/>
      <c r="O635" s="47"/>
      <c r="P635" s="46"/>
      <c r="Q635" s="47"/>
      <c r="R635" s="38"/>
      <c r="S635" s="38"/>
      <c r="T635" s="39"/>
      <c r="U635" s="28"/>
      <c r="V635" s="9"/>
      <c r="W635" s="28"/>
      <c r="X635" s="9"/>
    </row>
    <row r="636" spans="13:24" ht="15">
      <c r="M636" s="46"/>
      <c r="N636" s="46"/>
      <c r="O636" s="47"/>
      <c r="P636" s="46"/>
      <c r="Q636" s="47"/>
      <c r="R636" s="38"/>
      <c r="S636" s="38"/>
      <c r="T636" s="39"/>
      <c r="U636" s="28"/>
      <c r="V636" s="9"/>
      <c r="W636" s="28"/>
      <c r="X636" s="9"/>
    </row>
    <row r="637" spans="13:24" ht="15">
      <c r="M637" s="46"/>
      <c r="N637" s="46"/>
      <c r="O637" s="47"/>
      <c r="P637" s="46"/>
      <c r="Q637" s="47"/>
      <c r="R637" s="38"/>
      <c r="S637" s="38"/>
      <c r="T637" s="39"/>
      <c r="U637" s="28"/>
      <c r="V637" s="9"/>
      <c r="W637" s="28"/>
      <c r="X637" s="9"/>
    </row>
    <row r="638" spans="13:24" ht="15">
      <c r="M638" s="46"/>
      <c r="N638" s="46"/>
      <c r="O638" s="47"/>
      <c r="P638" s="46"/>
      <c r="Q638" s="47"/>
      <c r="R638" s="38"/>
      <c r="S638" s="38"/>
      <c r="T638" s="39"/>
      <c r="U638" s="28"/>
      <c r="V638" s="9"/>
      <c r="W638" s="28"/>
      <c r="X638" s="9"/>
    </row>
    <row r="639" spans="13:24" ht="15">
      <c r="M639" s="46"/>
      <c r="N639" s="46"/>
      <c r="O639" s="47"/>
      <c r="P639" s="46"/>
      <c r="Q639" s="47"/>
      <c r="R639" s="38"/>
      <c r="S639" s="38"/>
      <c r="T639" s="39"/>
      <c r="U639" s="28"/>
      <c r="V639" s="9"/>
      <c r="W639" s="28"/>
      <c r="X639" s="9"/>
    </row>
    <row r="640" spans="13:24" ht="15">
      <c r="M640" s="46"/>
      <c r="N640" s="46"/>
      <c r="O640" s="47"/>
      <c r="P640" s="46"/>
      <c r="Q640" s="47"/>
      <c r="R640" s="38"/>
      <c r="S640" s="38"/>
      <c r="T640" s="39"/>
      <c r="U640" s="28"/>
      <c r="V640" s="9"/>
      <c r="W640" s="28"/>
      <c r="X640" s="9"/>
    </row>
    <row r="641" spans="13:24" ht="15">
      <c r="M641" s="46"/>
      <c r="N641" s="46"/>
      <c r="O641" s="47"/>
      <c r="P641" s="46"/>
      <c r="Q641" s="47"/>
      <c r="R641" s="38"/>
      <c r="S641" s="38"/>
      <c r="T641" s="39"/>
      <c r="U641" s="28"/>
      <c r="V641" s="9"/>
      <c r="W641" s="28"/>
      <c r="X641" s="9"/>
    </row>
    <row r="642" spans="13:24" ht="15">
      <c r="M642" s="46"/>
      <c r="N642" s="46"/>
      <c r="O642" s="47"/>
      <c r="P642" s="46"/>
      <c r="Q642" s="47"/>
      <c r="R642" s="38"/>
      <c r="S642" s="38"/>
      <c r="T642" s="39"/>
      <c r="U642" s="28"/>
      <c r="V642" s="9"/>
      <c r="W642" s="28"/>
      <c r="X642" s="9"/>
    </row>
    <row r="643" spans="13:24" ht="15">
      <c r="M643" s="46"/>
      <c r="N643" s="46"/>
      <c r="O643" s="47"/>
      <c r="P643" s="46"/>
      <c r="Q643" s="47"/>
      <c r="R643" s="38"/>
      <c r="S643" s="38"/>
      <c r="T643" s="39"/>
      <c r="U643" s="28"/>
      <c r="V643" s="9"/>
      <c r="W643" s="28"/>
      <c r="X643" s="9"/>
    </row>
    <row r="644" spans="13:24" ht="15">
      <c r="M644" s="46"/>
      <c r="N644" s="46"/>
      <c r="O644" s="47"/>
      <c r="P644" s="46"/>
      <c r="Q644" s="47"/>
      <c r="R644" s="38"/>
      <c r="S644" s="38"/>
      <c r="T644" s="39"/>
      <c r="U644" s="28"/>
      <c r="V644" s="9"/>
      <c r="W644" s="28"/>
      <c r="X644" s="9"/>
    </row>
    <row r="645" spans="13:24" ht="15">
      <c r="M645" s="46"/>
      <c r="N645" s="46"/>
      <c r="O645" s="47"/>
      <c r="P645" s="46"/>
      <c r="Q645" s="47"/>
      <c r="R645" s="38"/>
      <c r="S645" s="38"/>
      <c r="T645" s="39"/>
      <c r="U645" s="28"/>
      <c r="V645" s="9"/>
      <c r="W645" s="28"/>
      <c r="X645" s="9"/>
    </row>
    <row r="646" spans="13:24" ht="15">
      <c r="M646" s="46"/>
      <c r="N646" s="46"/>
      <c r="O646" s="47"/>
      <c r="P646" s="46"/>
      <c r="Q646" s="47"/>
      <c r="R646" s="38"/>
      <c r="S646" s="38"/>
      <c r="T646" s="39"/>
      <c r="U646" s="28"/>
      <c r="V646" s="9"/>
      <c r="W646" s="28"/>
      <c r="X646" s="9"/>
    </row>
    <row r="647" spans="13:24" ht="15">
      <c r="M647" s="46"/>
      <c r="N647" s="46"/>
      <c r="O647" s="47"/>
      <c r="P647" s="46"/>
      <c r="Q647" s="47"/>
      <c r="R647" s="38"/>
      <c r="S647" s="38"/>
      <c r="T647" s="39"/>
      <c r="U647" s="28"/>
      <c r="V647" s="9"/>
      <c r="W647" s="28"/>
      <c r="X647" s="9"/>
    </row>
    <row r="648" spans="13:24" ht="15">
      <c r="M648" s="46"/>
      <c r="N648" s="46"/>
      <c r="O648" s="47"/>
      <c r="P648" s="46"/>
      <c r="Q648" s="47"/>
      <c r="R648" s="38"/>
      <c r="S648" s="38"/>
      <c r="T648" s="39"/>
      <c r="U648" s="28"/>
      <c r="V648" s="9"/>
      <c r="W648" s="28"/>
      <c r="X648" s="9"/>
    </row>
    <row r="649" spans="13:24" ht="15">
      <c r="M649" s="46"/>
      <c r="N649" s="46"/>
      <c r="O649" s="47"/>
      <c r="P649" s="46"/>
      <c r="Q649" s="47"/>
      <c r="R649" s="38"/>
      <c r="S649" s="38"/>
      <c r="T649" s="39"/>
      <c r="U649" s="28"/>
      <c r="V649" s="9"/>
      <c r="W649" s="28"/>
      <c r="X649" s="9"/>
    </row>
    <row r="650" spans="13:24" ht="15">
      <c r="M650" s="46"/>
      <c r="N650" s="46"/>
      <c r="O650" s="47"/>
      <c r="P650" s="46"/>
      <c r="Q650" s="47"/>
      <c r="R650" s="38"/>
      <c r="S650" s="38"/>
      <c r="T650" s="39"/>
      <c r="U650" s="28"/>
      <c r="V650" s="9"/>
      <c r="W650" s="28"/>
      <c r="X650" s="9"/>
    </row>
    <row r="651" spans="13:24" ht="15">
      <c r="M651" s="46"/>
      <c r="N651" s="46"/>
      <c r="O651" s="47"/>
      <c r="P651" s="46"/>
      <c r="Q651" s="47"/>
      <c r="R651" s="38"/>
      <c r="S651" s="38"/>
      <c r="T651" s="39"/>
      <c r="U651" s="28"/>
      <c r="V651" s="9"/>
      <c r="W651" s="28"/>
      <c r="X651" s="9"/>
    </row>
    <row r="652" spans="13:24" ht="15">
      <c r="M652" s="46"/>
      <c r="N652" s="46"/>
      <c r="O652" s="47"/>
      <c r="P652" s="46"/>
      <c r="Q652" s="47"/>
      <c r="R652" s="38"/>
      <c r="S652" s="38"/>
      <c r="T652" s="39"/>
      <c r="U652" s="28"/>
      <c r="V652" s="9"/>
      <c r="W652" s="28"/>
      <c r="X652" s="9"/>
    </row>
    <row r="653" spans="13:24" ht="15">
      <c r="M653" s="46"/>
      <c r="N653" s="46"/>
      <c r="O653" s="47"/>
      <c r="P653" s="46"/>
      <c r="Q653" s="47"/>
      <c r="R653" s="38"/>
      <c r="S653" s="38"/>
      <c r="T653" s="39"/>
      <c r="U653" s="28"/>
      <c r="V653" s="9"/>
      <c r="W653" s="28"/>
      <c r="X653" s="9"/>
    </row>
    <row r="654" spans="13:24" ht="15">
      <c r="M654" s="46"/>
      <c r="N654" s="46"/>
      <c r="O654" s="47"/>
      <c r="P654" s="46"/>
      <c r="Q654" s="47"/>
      <c r="R654" s="38"/>
      <c r="S654" s="38"/>
      <c r="T654" s="39"/>
      <c r="U654" s="28"/>
      <c r="V654" s="9"/>
      <c r="W654" s="28"/>
      <c r="X654" s="9"/>
    </row>
    <row r="655" spans="13:24" ht="15">
      <c r="M655" s="46"/>
      <c r="N655" s="46"/>
      <c r="O655" s="47"/>
      <c r="P655" s="46"/>
      <c r="Q655" s="47"/>
      <c r="R655" s="38"/>
      <c r="S655" s="38"/>
      <c r="T655" s="39"/>
      <c r="U655" s="28"/>
      <c r="V655" s="9"/>
      <c r="W655" s="28"/>
      <c r="X655" s="9"/>
    </row>
    <row r="656" spans="13:24" ht="15">
      <c r="M656" s="46"/>
      <c r="N656" s="46"/>
      <c r="O656" s="47"/>
      <c r="P656" s="46"/>
      <c r="Q656" s="47"/>
      <c r="R656" s="38"/>
      <c r="S656" s="38"/>
      <c r="T656" s="39"/>
      <c r="U656" s="28"/>
      <c r="V656" s="9"/>
      <c r="W656" s="28"/>
      <c r="X656" s="9"/>
    </row>
    <row r="657" spans="13:24" ht="15">
      <c r="M657" s="46"/>
      <c r="N657" s="46"/>
      <c r="O657" s="47"/>
      <c r="P657" s="46"/>
      <c r="Q657" s="47"/>
      <c r="R657" s="38"/>
      <c r="S657" s="38"/>
      <c r="T657" s="39"/>
      <c r="U657" s="28"/>
      <c r="V657" s="9"/>
      <c r="W657" s="28"/>
      <c r="X657" s="9"/>
    </row>
    <row r="658" spans="13:24" ht="15">
      <c r="M658" s="46"/>
      <c r="N658" s="46"/>
      <c r="O658" s="47"/>
      <c r="P658" s="46"/>
      <c r="Q658" s="47"/>
      <c r="R658" s="38"/>
      <c r="S658" s="38"/>
      <c r="T658" s="39"/>
      <c r="U658" s="28"/>
      <c r="V658" s="9"/>
      <c r="W658" s="28"/>
      <c r="X658" s="9"/>
    </row>
    <row r="659" spans="13:24" ht="15">
      <c r="M659" s="46"/>
      <c r="N659" s="46"/>
      <c r="O659" s="47"/>
      <c r="P659" s="46"/>
      <c r="Q659" s="47"/>
      <c r="R659" s="38"/>
      <c r="S659" s="38"/>
      <c r="T659" s="39"/>
      <c r="U659" s="28"/>
      <c r="V659" s="9"/>
      <c r="W659" s="28"/>
      <c r="X659" s="9"/>
    </row>
    <row r="660" spans="13:24" ht="15">
      <c r="M660" s="46"/>
      <c r="N660" s="46"/>
      <c r="O660" s="47"/>
      <c r="P660" s="46"/>
      <c r="Q660" s="47"/>
      <c r="R660" s="38"/>
      <c r="S660" s="38"/>
      <c r="T660" s="39"/>
      <c r="U660" s="28"/>
      <c r="V660" s="9"/>
      <c r="W660" s="28"/>
      <c r="X660" s="9"/>
    </row>
    <row r="661" spans="13:24" ht="15">
      <c r="M661" s="46"/>
      <c r="N661" s="46"/>
      <c r="O661" s="47"/>
      <c r="P661" s="46"/>
      <c r="Q661" s="47"/>
      <c r="R661" s="38"/>
      <c r="S661" s="38"/>
      <c r="T661" s="39"/>
      <c r="U661" s="28"/>
      <c r="V661" s="9"/>
      <c r="W661" s="28"/>
      <c r="X661" s="9"/>
    </row>
    <row r="662" spans="13:24" ht="15">
      <c r="M662" s="46"/>
      <c r="N662" s="46"/>
      <c r="O662" s="47"/>
      <c r="P662" s="46"/>
      <c r="Q662" s="47"/>
      <c r="R662" s="38"/>
      <c r="S662" s="38"/>
      <c r="T662" s="39"/>
      <c r="U662" s="28"/>
      <c r="V662" s="9"/>
      <c r="W662" s="28"/>
      <c r="X662" s="9"/>
    </row>
    <row r="663" spans="13:24" ht="15">
      <c r="M663" s="46"/>
      <c r="N663" s="46"/>
      <c r="O663" s="47"/>
      <c r="P663" s="46"/>
      <c r="Q663" s="47"/>
      <c r="R663" s="38"/>
      <c r="S663" s="38"/>
      <c r="T663" s="39"/>
      <c r="U663" s="28"/>
      <c r="V663" s="9"/>
      <c r="W663" s="28"/>
      <c r="X663" s="9"/>
    </row>
    <row r="664" spans="13:24" ht="15">
      <c r="M664" s="46"/>
      <c r="N664" s="46"/>
      <c r="O664" s="47"/>
      <c r="P664" s="46"/>
      <c r="Q664" s="47"/>
      <c r="R664" s="38"/>
      <c r="S664" s="38"/>
      <c r="T664" s="39"/>
      <c r="U664" s="28"/>
      <c r="V664" s="9"/>
      <c r="W664" s="28"/>
      <c r="X664" s="9"/>
    </row>
    <row r="665" spans="13:24" ht="15">
      <c r="M665" s="46"/>
      <c r="N665" s="46"/>
      <c r="O665" s="47"/>
      <c r="P665" s="46"/>
      <c r="Q665" s="47"/>
      <c r="R665" s="38"/>
      <c r="S665" s="38"/>
      <c r="T665" s="39"/>
      <c r="U665" s="28"/>
      <c r="V665" s="9"/>
      <c r="W665" s="28"/>
      <c r="X665" s="9"/>
    </row>
    <row r="666" spans="13:24" ht="15">
      <c r="M666" s="46"/>
      <c r="N666" s="46"/>
      <c r="O666" s="47"/>
      <c r="P666" s="46"/>
      <c r="Q666" s="47"/>
      <c r="R666" s="38"/>
      <c r="S666" s="38"/>
      <c r="T666" s="39"/>
      <c r="U666" s="28"/>
      <c r="V666" s="9"/>
      <c r="W666" s="28"/>
      <c r="X666" s="9"/>
    </row>
    <row r="667" spans="13:24" ht="15">
      <c r="M667" s="46"/>
      <c r="N667" s="46"/>
      <c r="O667" s="47"/>
      <c r="P667" s="46"/>
      <c r="Q667" s="47"/>
      <c r="R667" s="38"/>
      <c r="S667" s="38"/>
      <c r="T667" s="39"/>
      <c r="U667" s="28"/>
      <c r="V667" s="9"/>
      <c r="W667" s="28"/>
      <c r="X667" s="9"/>
    </row>
    <row r="668" spans="13:24" ht="15">
      <c r="M668" s="46"/>
      <c r="N668" s="46"/>
      <c r="O668" s="47"/>
      <c r="P668" s="46"/>
      <c r="Q668" s="47"/>
      <c r="R668" s="38"/>
      <c r="S668" s="38"/>
      <c r="T668" s="39"/>
      <c r="U668" s="28"/>
      <c r="V668" s="9"/>
      <c r="W668" s="28"/>
      <c r="X668" s="9"/>
    </row>
    <row r="669" spans="13:24" ht="15">
      <c r="M669" s="46"/>
      <c r="N669" s="46"/>
      <c r="O669" s="47"/>
      <c r="P669" s="46"/>
      <c r="Q669" s="47"/>
      <c r="R669" s="38"/>
      <c r="S669" s="38"/>
      <c r="T669" s="39"/>
      <c r="U669" s="28"/>
      <c r="V669" s="9"/>
      <c r="W669" s="28"/>
      <c r="X669" s="9"/>
    </row>
    <row r="670" spans="13:24" ht="15">
      <c r="M670" s="46"/>
      <c r="N670" s="46"/>
      <c r="O670" s="47"/>
      <c r="P670" s="46"/>
      <c r="Q670" s="47"/>
      <c r="R670" s="38"/>
      <c r="S670" s="38"/>
      <c r="T670" s="39"/>
      <c r="U670" s="28"/>
      <c r="V670" s="9"/>
      <c r="W670" s="28"/>
      <c r="X670" s="9"/>
    </row>
    <row r="671" spans="13:24" ht="15">
      <c r="M671" s="46"/>
      <c r="N671" s="46"/>
      <c r="O671" s="47"/>
      <c r="P671" s="46"/>
      <c r="Q671" s="47"/>
      <c r="R671" s="38"/>
      <c r="S671" s="38"/>
      <c r="T671" s="39"/>
      <c r="U671" s="28"/>
      <c r="V671" s="9"/>
      <c r="W671" s="28"/>
      <c r="X671" s="9"/>
    </row>
    <row r="672" spans="13:24" ht="15">
      <c r="M672" s="46"/>
      <c r="N672" s="46"/>
      <c r="O672" s="47"/>
      <c r="P672" s="46"/>
      <c r="Q672" s="47"/>
      <c r="R672" s="38"/>
      <c r="S672" s="38"/>
      <c r="T672" s="39"/>
      <c r="U672" s="28"/>
      <c r="V672" s="9"/>
      <c r="W672" s="28"/>
      <c r="X672" s="9"/>
    </row>
    <row r="673" spans="13:24" ht="15">
      <c r="M673" s="46"/>
      <c r="N673" s="46"/>
      <c r="O673" s="47"/>
      <c r="P673" s="46"/>
      <c r="Q673" s="47"/>
      <c r="R673" s="38"/>
      <c r="S673" s="38"/>
      <c r="T673" s="39"/>
      <c r="U673" s="28"/>
      <c r="V673" s="9"/>
      <c r="W673" s="28"/>
      <c r="X673" s="9"/>
    </row>
    <row r="674" spans="13:24" ht="15">
      <c r="M674" s="46"/>
      <c r="N674" s="46"/>
      <c r="O674" s="47"/>
      <c r="P674" s="46"/>
      <c r="Q674" s="47"/>
      <c r="R674" s="38"/>
      <c r="S674" s="38"/>
      <c r="T674" s="39"/>
      <c r="U674" s="28"/>
      <c r="V674" s="9"/>
      <c r="W674" s="28"/>
      <c r="X674" s="9"/>
    </row>
    <row r="675" spans="13:24" ht="15">
      <c r="M675" s="46"/>
      <c r="N675" s="46"/>
      <c r="O675" s="47"/>
      <c r="P675" s="46"/>
      <c r="Q675" s="47"/>
      <c r="R675" s="38"/>
      <c r="S675" s="38"/>
      <c r="T675" s="39"/>
      <c r="U675" s="28"/>
      <c r="V675" s="9"/>
      <c r="W675" s="28"/>
      <c r="X675" s="9"/>
    </row>
    <row r="676" spans="13:24" ht="15">
      <c r="M676" s="46"/>
      <c r="N676" s="46"/>
      <c r="O676" s="47"/>
      <c r="P676" s="46"/>
      <c r="Q676" s="47"/>
      <c r="R676" s="38"/>
      <c r="S676" s="38"/>
      <c r="T676" s="39"/>
      <c r="U676" s="28"/>
      <c r="V676" s="9"/>
      <c r="W676" s="28"/>
      <c r="X676" s="9"/>
    </row>
    <row r="677" spans="13:24" ht="15">
      <c r="M677" s="46"/>
      <c r="N677" s="46"/>
      <c r="O677" s="47"/>
      <c r="P677" s="46"/>
      <c r="Q677" s="47"/>
      <c r="R677" s="38"/>
      <c r="S677" s="38"/>
      <c r="T677" s="39"/>
      <c r="U677" s="28"/>
      <c r="V677" s="9"/>
      <c r="W677" s="28"/>
      <c r="X677" s="9"/>
    </row>
    <row r="678" spans="13:24" ht="15">
      <c r="M678" s="46"/>
      <c r="N678" s="46"/>
      <c r="O678" s="47"/>
      <c r="P678" s="46"/>
      <c r="Q678" s="47"/>
      <c r="R678" s="38"/>
      <c r="S678" s="38"/>
      <c r="T678" s="39"/>
      <c r="U678" s="28"/>
      <c r="V678" s="9"/>
      <c r="W678" s="28"/>
      <c r="X678" s="9"/>
    </row>
    <row r="679" spans="13:24" ht="15">
      <c r="M679" s="46"/>
      <c r="N679" s="46"/>
      <c r="O679" s="47"/>
      <c r="P679" s="46"/>
      <c r="Q679" s="47"/>
      <c r="R679" s="38"/>
      <c r="S679" s="38"/>
      <c r="T679" s="39"/>
      <c r="U679" s="28"/>
      <c r="V679" s="9"/>
      <c r="W679" s="28"/>
      <c r="X679" s="9"/>
    </row>
    <row r="680" spans="13:24" ht="15">
      <c r="M680" s="46"/>
      <c r="N680" s="46"/>
      <c r="O680" s="47"/>
      <c r="P680" s="46"/>
      <c r="Q680" s="47"/>
      <c r="R680" s="38"/>
      <c r="S680" s="38"/>
      <c r="T680" s="39"/>
      <c r="U680" s="28"/>
      <c r="V680" s="9"/>
      <c r="W680" s="28"/>
      <c r="X680" s="9"/>
    </row>
    <row r="681" spans="13:24" ht="15">
      <c r="M681" s="46"/>
      <c r="N681" s="46"/>
      <c r="O681" s="47"/>
      <c r="P681" s="46"/>
      <c r="Q681" s="47"/>
      <c r="R681" s="38"/>
      <c r="S681" s="38"/>
      <c r="T681" s="39"/>
      <c r="U681" s="28"/>
      <c r="V681" s="9"/>
      <c r="W681" s="28"/>
      <c r="X681" s="9"/>
    </row>
    <row r="682" spans="13:24" ht="15">
      <c r="M682" s="46"/>
      <c r="N682" s="46"/>
      <c r="O682" s="47"/>
      <c r="P682" s="46"/>
      <c r="Q682" s="47"/>
      <c r="R682" s="38"/>
      <c r="S682" s="38"/>
      <c r="T682" s="39"/>
      <c r="U682" s="28"/>
      <c r="V682" s="9"/>
      <c r="W682" s="28"/>
      <c r="X682" s="9"/>
    </row>
    <row r="683" spans="13:24" ht="15">
      <c r="M683" s="46"/>
      <c r="N683" s="46"/>
      <c r="O683" s="47"/>
      <c r="P683" s="46"/>
      <c r="Q683" s="47"/>
      <c r="R683" s="38"/>
      <c r="S683" s="38"/>
      <c r="T683" s="39"/>
      <c r="U683" s="28"/>
      <c r="V683" s="9"/>
      <c r="W683" s="28"/>
      <c r="X683" s="9"/>
    </row>
    <row r="684" spans="13:24" ht="15">
      <c r="M684" s="46"/>
      <c r="N684" s="46"/>
      <c r="O684" s="47"/>
      <c r="P684" s="46"/>
      <c r="Q684" s="47"/>
      <c r="R684" s="38"/>
      <c r="S684" s="38"/>
      <c r="T684" s="39"/>
      <c r="U684" s="28"/>
      <c r="V684" s="9"/>
      <c r="W684" s="28"/>
      <c r="X684" s="9"/>
    </row>
    <row r="685" spans="13:24" ht="15">
      <c r="M685" s="46"/>
      <c r="N685" s="46"/>
      <c r="O685" s="47"/>
      <c r="P685" s="46"/>
      <c r="Q685" s="47"/>
      <c r="R685" s="38"/>
      <c r="S685" s="38"/>
      <c r="T685" s="39"/>
      <c r="U685" s="28"/>
      <c r="V685" s="9"/>
      <c r="W685" s="28"/>
      <c r="X685" s="9"/>
    </row>
    <row r="686" spans="13:24" ht="15">
      <c r="M686" s="46"/>
      <c r="N686" s="46"/>
      <c r="O686" s="47"/>
      <c r="P686" s="46"/>
      <c r="Q686" s="47"/>
      <c r="R686" s="38"/>
      <c r="S686" s="38"/>
      <c r="T686" s="39"/>
      <c r="U686" s="28"/>
      <c r="V686" s="9"/>
      <c r="W686" s="28"/>
      <c r="X686" s="9"/>
    </row>
    <row r="687" spans="13:24" ht="15">
      <c r="M687" s="46"/>
      <c r="N687" s="46"/>
      <c r="O687" s="47"/>
      <c r="P687" s="46"/>
      <c r="Q687" s="47"/>
      <c r="R687" s="38"/>
      <c r="S687" s="38"/>
      <c r="T687" s="39"/>
      <c r="U687" s="28"/>
      <c r="V687" s="9"/>
      <c r="W687" s="28"/>
      <c r="X687" s="9"/>
    </row>
    <row r="688" spans="13:24" ht="15">
      <c r="M688" s="46"/>
      <c r="N688" s="46"/>
      <c r="O688" s="47"/>
      <c r="P688" s="46"/>
      <c r="Q688" s="47"/>
      <c r="R688" s="38"/>
      <c r="S688" s="38"/>
      <c r="T688" s="39"/>
      <c r="U688" s="28"/>
      <c r="V688" s="9"/>
      <c r="W688" s="28"/>
      <c r="X688" s="9"/>
    </row>
    <row r="689" spans="13:24" ht="15">
      <c r="M689" s="46"/>
      <c r="N689" s="46"/>
      <c r="O689" s="47"/>
      <c r="P689" s="46"/>
      <c r="Q689" s="47"/>
      <c r="R689" s="38"/>
      <c r="S689" s="38"/>
      <c r="T689" s="39"/>
      <c r="U689" s="28"/>
      <c r="V689" s="9"/>
      <c r="W689" s="28"/>
      <c r="X689" s="9"/>
    </row>
    <row r="690" spans="13:24" ht="15">
      <c r="M690" s="46"/>
      <c r="N690" s="46"/>
      <c r="O690" s="47"/>
      <c r="P690" s="46"/>
      <c r="Q690" s="47"/>
      <c r="R690" s="38"/>
      <c r="S690" s="38"/>
      <c r="T690" s="39"/>
      <c r="U690" s="28"/>
      <c r="V690" s="9"/>
      <c r="W690" s="28"/>
      <c r="X690" s="9"/>
    </row>
    <row r="691" spans="13:24" ht="15">
      <c r="M691" s="46"/>
      <c r="N691" s="46"/>
      <c r="O691" s="47"/>
      <c r="P691" s="46"/>
      <c r="Q691" s="47"/>
      <c r="R691" s="38"/>
      <c r="S691" s="38"/>
      <c r="T691" s="39"/>
      <c r="U691" s="28"/>
      <c r="V691" s="9"/>
      <c r="W691" s="28"/>
      <c r="X691" s="9"/>
    </row>
    <row r="692" spans="13:24" ht="15">
      <c r="M692" s="46"/>
      <c r="N692" s="46"/>
      <c r="O692" s="47"/>
      <c r="P692" s="46"/>
      <c r="Q692" s="47"/>
      <c r="R692" s="38"/>
      <c r="S692" s="38"/>
      <c r="T692" s="39"/>
      <c r="U692" s="28"/>
      <c r="V692" s="9"/>
      <c r="W692" s="28"/>
      <c r="X692" s="9"/>
    </row>
    <row r="693" spans="13:24" ht="15">
      <c r="M693" s="46"/>
      <c r="N693" s="46"/>
      <c r="O693" s="47"/>
      <c r="P693" s="46"/>
      <c r="Q693" s="47"/>
      <c r="R693" s="38"/>
      <c r="S693" s="38"/>
      <c r="T693" s="39"/>
      <c r="U693" s="28"/>
      <c r="V693" s="9"/>
      <c r="W693" s="28"/>
      <c r="X693" s="9"/>
    </row>
    <row r="694" spans="13:24" ht="15">
      <c r="M694" s="46"/>
      <c r="N694" s="46"/>
      <c r="O694" s="47"/>
      <c r="P694" s="46"/>
      <c r="Q694" s="47"/>
      <c r="R694" s="38"/>
      <c r="S694" s="38"/>
      <c r="T694" s="39"/>
      <c r="U694" s="28"/>
      <c r="V694" s="9"/>
      <c r="W694" s="28"/>
      <c r="X694" s="9"/>
    </row>
    <row r="695" spans="13:24" ht="15">
      <c r="M695" s="46"/>
      <c r="N695" s="46"/>
      <c r="O695" s="47"/>
      <c r="P695" s="46"/>
      <c r="Q695" s="47"/>
      <c r="R695" s="38"/>
      <c r="S695" s="38"/>
      <c r="T695" s="39"/>
      <c r="U695" s="28"/>
      <c r="V695" s="9"/>
      <c r="W695" s="28"/>
      <c r="X695" s="9"/>
    </row>
    <row r="696" spans="13:24" ht="15">
      <c r="M696" s="46"/>
      <c r="N696" s="46"/>
      <c r="O696" s="47"/>
      <c r="P696" s="46"/>
      <c r="Q696" s="47"/>
      <c r="R696" s="38"/>
      <c r="S696" s="38"/>
      <c r="T696" s="39"/>
      <c r="U696" s="28"/>
      <c r="V696" s="9"/>
      <c r="W696" s="28"/>
      <c r="X696" s="9"/>
    </row>
    <row r="697" spans="13:24" ht="15">
      <c r="M697" s="46"/>
      <c r="N697" s="46"/>
      <c r="O697" s="47"/>
      <c r="P697" s="46"/>
      <c r="Q697" s="47"/>
      <c r="R697" s="38"/>
      <c r="S697" s="38"/>
      <c r="T697" s="39"/>
      <c r="U697" s="28"/>
      <c r="V697" s="9"/>
      <c r="W697" s="28"/>
      <c r="X697" s="9"/>
    </row>
    <row r="698" spans="13:24" ht="15">
      <c r="M698" s="46"/>
      <c r="N698" s="46"/>
      <c r="O698" s="47"/>
      <c r="P698" s="46"/>
      <c r="Q698" s="47"/>
      <c r="R698" s="38"/>
      <c r="S698" s="38"/>
      <c r="T698" s="39"/>
      <c r="U698" s="28"/>
      <c r="V698" s="9"/>
      <c r="W698" s="28"/>
      <c r="X698" s="9"/>
    </row>
    <row r="699" spans="13:24" ht="15">
      <c r="M699" s="46"/>
      <c r="N699" s="46"/>
      <c r="O699" s="47"/>
      <c r="P699" s="46"/>
      <c r="Q699" s="47"/>
      <c r="R699" s="38"/>
      <c r="S699" s="38"/>
      <c r="T699" s="39"/>
      <c r="U699" s="28"/>
      <c r="V699" s="9"/>
      <c r="W699" s="28"/>
      <c r="X699" s="9"/>
    </row>
    <row r="700" spans="13:24" ht="15">
      <c r="M700" s="46"/>
      <c r="N700" s="46"/>
      <c r="O700" s="47"/>
      <c r="P700" s="46"/>
      <c r="Q700" s="47"/>
      <c r="R700" s="38"/>
      <c r="S700" s="38"/>
      <c r="T700" s="39"/>
      <c r="U700" s="28"/>
      <c r="V700" s="9"/>
      <c r="W700" s="28"/>
      <c r="X700" s="9"/>
    </row>
    <row r="701" spans="13:24" ht="15">
      <c r="M701" s="46"/>
      <c r="N701" s="46"/>
      <c r="O701" s="47"/>
      <c r="P701" s="46"/>
      <c r="Q701" s="47"/>
      <c r="R701" s="38"/>
      <c r="S701" s="38"/>
      <c r="T701" s="39"/>
      <c r="U701" s="28"/>
      <c r="V701" s="9"/>
      <c r="W701" s="28"/>
      <c r="X701" s="9"/>
    </row>
    <row r="702" spans="13:24" ht="15">
      <c r="M702" s="46"/>
      <c r="N702" s="46"/>
      <c r="O702" s="47"/>
      <c r="P702" s="46"/>
      <c r="Q702" s="47"/>
      <c r="R702" s="38"/>
      <c r="S702" s="38"/>
      <c r="T702" s="39"/>
      <c r="U702" s="28"/>
      <c r="V702" s="9"/>
      <c r="W702" s="28"/>
      <c r="X702" s="9"/>
    </row>
    <row r="703" spans="13:24" ht="15">
      <c r="M703" s="46"/>
      <c r="N703" s="46"/>
      <c r="O703" s="47"/>
      <c r="P703" s="46"/>
      <c r="Q703" s="47"/>
      <c r="R703" s="38"/>
      <c r="S703" s="38"/>
      <c r="T703" s="39"/>
      <c r="U703" s="28"/>
      <c r="V703" s="9"/>
      <c r="W703" s="28"/>
      <c r="X703" s="9"/>
    </row>
    <row r="704" spans="13:24" ht="15">
      <c r="M704" s="46"/>
      <c r="N704" s="46"/>
      <c r="O704" s="47"/>
      <c r="P704" s="46"/>
      <c r="Q704" s="47"/>
      <c r="R704" s="38"/>
      <c r="S704" s="38"/>
      <c r="T704" s="39"/>
      <c r="U704" s="28"/>
      <c r="V704" s="9"/>
      <c r="W704" s="28"/>
      <c r="X704" s="9"/>
    </row>
    <row r="705" spans="13:24" ht="15">
      <c r="M705" s="46"/>
      <c r="N705" s="46"/>
      <c r="O705" s="47"/>
      <c r="P705" s="46"/>
      <c r="Q705" s="47"/>
      <c r="R705" s="38"/>
      <c r="S705" s="38"/>
      <c r="T705" s="39"/>
      <c r="U705" s="28"/>
      <c r="V705" s="9"/>
      <c r="W705" s="28"/>
      <c r="X705" s="9"/>
    </row>
    <row r="706" spans="13:24" ht="15">
      <c r="M706" s="46"/>
      <c r="N706" s="46"/>
      <c r="O706" s="47"/>
      <c r="P706" s="46"/>
      <c r="Q706" s="47"/>
      <c r="R706" s="38"/>
      <c r="S706" s="38"/>
      <c r="T706" s="39"/>
      <c r="U706" s="28"/>
      <c r="V706" s="9"/>
      <c r="W706" s="28"/>
      <c r="X706" s="9"/>
    </row>
    <row r="707" spans="13:24" ht="15">
      <c r="M707" s="46"/>
      <c r="N707" s="46"/>
      <c r="O707" s="47"/>
      <c r="P707" s="46"/>
      <c r="Q707" s="47"/>
      <c r="R707" s="38"/>
      <c r="S707" s="38"/>
      <c r="T707" s="39"/>
      <c r="U707" s="28"/>
      <c r="V707" s="9"/>
      <c r="W707" s="28"/>
      <c r="X707" s="9"/>
    </row>
    <row r="708" spans="13:24" ht="15">
      <c r="M708" s="46"/>
      <c r="N708" s="46"/>
      <c r="O708" s="47"/>
      <c r="P708" s="46"/>
      <c r="Q708" s="47"/>
      <c r="R708" s="38"/>
      <c r="S708" s="38"/>
      <c r="T708" s="39"/>
      <c r="U708" s="28"/>
      <c r="V708" s="9"/>
      <c r="W708" s="28"/>
      <c r="X708" s="9"/>
    </row>
    <row r="709" spans="13:24" ht="15">
      <c r="M709" s="46"/>
      <c r="N709" s="46"/>
      <c r="O709" s="47"/>
      <c r="P709" s="46"/>
      <c r="Q709" s="47"/>
      <c r="R709" s="38"/>
      <c r="S709" s="38"/>
      <c r="T709" s="39"/>
      <c r="U709" s="28"/>
      <c r="V709" s="9"/>
      <c r="W709" s="28"/>
      <c r="X709" s="9"/>
    </row>
    <row r="710" spans="13:24" ht="15">
      <c r="M710" s="46"/>
      <c r="N710" s="46"/>
      <c r="O710" s="47"/>
      <c r="P710" s="46"/>
      <c r="Q710" s="47"/>
      <c r="R710" s="38"/>
      <c r="S710" s="38"/>
      <c r="T710" s="39"/>
      <c r="U710" s="28"/>
      <c r="V710" s="9"/>
      <c r="W710" s="28"/>
      <c r="X710" s="9"/>
    </row>
    <row r="711" spans="13:24" ht="15">
      <c r="M711" s="46"/>
      <c r="N711" s="46"/>
      <c r="O711" s="47"/>
      <c r="P711" s="46"/>
      <c r="Q711" s="47"/>
      <c r="R711" s="38"/>
      <c r="S711" s="38"/>
      <c r="T711" s="39"/>
      <c r="U711" s="28"/>
      <c r="V711" s="9"/>
      <c r="W711" s="28"/>
      <c r="X711" s="9"/>
    </row>
    <row r="712" spans="13:24" ht="15">
      <c r="M712" s="46"/>
      <c r="N712" s="46"/>
      <c r="O712" s="47"/>
      <c r="P712" s="46"/>
      <c r="Q712" s="47"/>
      <c r="R712" s="38"/>
      <c r="S712" s="38"/>
      <c r="T712" s="39"/>
      <c r="U712" s="28"/>
      <c r="V712" s="9"/>
      <c r="W712" s="28"/>
      <c r="X712" s="9"/>
    </row>
    <row r="713" spans="13:24" ht="15">
      <c r="M713" s="46"/>
      <c r="N713" s="46"/>
      <c r="O713" s="47"/>
      <c r="P713" s="46"/>
      <c r="Q713" s="47"/>
      <c r="R713" s="38"/>
      <c r="S713" s="38"/>
      <c r="T713" s="39"/>
      <c r="U713" s="28"/>
      <c r="V713" s="9"/>
      <c r="W713" s="28"/>
      <c r="X713" s="9"/>
    </row>
    <row r="714" spans="13:24" ht="15">
      <c r="M714" s="46"/>
      <c r="N714" s="46"/>
      <c r="O714" s="47"/>
      <c r="P714" s="46"/>
      <c r="Q714" s="47"/>
      <c r="R714" s="38"/>
      <c r="S714" s="38"/>
      <c r="T714" s="39"/>
      <c r="U714" s="28"/>
      <c r="V714" s="9"/>
      <c r="W714" s="28"/>
      <c r="X714" s="9"/>
    </row>
    <row r="715" spans="13:24" ht="15">
      <c r="M715" s="46"/>
      <c r="N715" s="46"/>
      <c r="O715" s="47"/>
      <c r="P715" s="46"/>
      <c r="Q715" s="47"/>
      <c r="R715" s="38"/>
      <c r="S715" s="38"/>
      <c r="T715" s="39"/>
      <c r="U715" s="28"/>
      <c r="V715" s="9"/>
      <c r="W715" s="28"/>
      <c r="X715" s="9"/>
    </row>
    <row r="716" spans="13:24" ht="15">
      <c r="M716" s="46"/>
      <c r="N716" s="46"/>
      <c r="O716" s="47"/>
      <c r="P716" s="46"/>
      <c r="Q716" s="47"/>
      <c r="R716" s="38"/>
      <c r="S716" s="38"/>
      <c r="T716" s="39"/>
      <c r="U716" s="28"/>
      <c r="V716" s="9"/>
      <c r="W716" s="28"/>
      <c r="X716" s="9"/>
    </row>
    <row r="717" spans="13:24" ht="15">
      <c r="M717" s="46"/>
      <c r="N717" s="46"/>
      <c r="O717" s="47"/>
      <c r="P717" s="46"/>
      <c r="Q717" s="47"/>
      <c r="R717" s="38"/>
      <c r="S717" s="38"/>
      <c r="T717" s="39"/>
      <c r="U717" s="28"/>
      <c r="V717" s="9"/>
      <c r="W717" s="28"/>
      <c r="X717" s="9"/>
    </row>
    <row r="718" spans="13:24" ht="15">
      <c r="M718" s="46"/>
      <c r="N718" s="46"/>
      <c r="O718" s="47"/>
      <c r="P718" s="46"/>
      <c r="Q718" s="47"/>
      <c r="R718" s="38"/>
      <c r="S718" s="38"/>
      <c r="T718" s="39"/>
      <c r="U718" s="28"/>
      <c r="V718" s="9"/>
      <c r="W718" s="28"/>
      <c r="X718" s="9"/>
    </row>
    <row r="719" spans="13:24" ht="15">
      <c r="M719" s="46"/>
      <c r="N719" s="46"/>
      <c r="O719" s="47"/>
      <c r="P719" s="46"/>
      <c r="Q719" s="47"/>
      <c r="R719" s="38"/>
      <c r="S719" s="38"/>
      <c r="T719" s="39"/>
      <c r="U719" s="28"/>
      <c r="V719" s="9"/>
      <c r="W719" s="28"/>
      <c r="X719" s="9"/>
    </row>
    <row r="720" spans="13:24" ht="15">
      <c r="M720" s="46"/>
      <c r="N720" s="46"/>
      <c r="O720" s="47"/>
      <c r="P720" s="46"/>
      <c r="Q720" s="47"/>
      <c r="R720" s="38"/>
      <c r="S720" s="38"/>
      <c r="T720" s="39"/>
      <c r="U720" s="28"/>
      <c r="V720" s="9"/>
      <c r="W720" s="28"/>
      <c r="X720" s="9"/>
    </row>
    <row r="721" spans="13:24" ht="15">
      <c r="M721" s="46"/>
      <c r="N721" s="46"/>
      <c r="O721" s="47"/>
      <c r="P721" s="46"/>
      <c r="Q721" s="47"/>
      <c r="R721" s="38"/>
      <c r="S721" s="38"/>
      <c r="T721" s="39"/>
      <c r="U721" s="28"/>
      <c r="V721" s="9"/>
      <c r="W721" s="28"/>
      <c r="X721" s="9"/>
    </row>
    <row r="722" spans="13:24" ht="15">
      <c r="M722" s="46"/>
      <c r="N722" s="46"/>
      <c r="O722" s="47"/>
      <c r="P722" s="46"/>
      <c r="Q722" s="47"/>
      <c r="R722" s="38"/>
      <c r="S722" s="38"/>
      <c r="T722" s="39"/>
      <c r="U722" s="28"/>
      <c r="V722" s="9"/>
      <c r="W722" s="28"/>
      <c r="X722" s="9"/>
    </row>
    <row r="723" spans="13:24" ht="15">
      <c r="M723" s="46"/>
      <c r="N723" s="46"/>
      <c r="O723" s="47"/>
      <c r="P723" s="46"/>
      <c r="Q723" s="47"/>
      <c r="R723" s="38"/>
      <c r="S723" s="38"/>
      <c r="T723" s="39"/>
      <c r="U723" s="28"/>
      <c r="V723" s="9"/>
      <c r="W723" s="28"/>
      <c r="X723" s="9"/>
    </row>
    <row r="724" spans="13:24" ht="15">
      <c r="M724" s="46"/>
      <c r="N724" s="46"/>
      <c r="O724" s="47"/>
      <c r="P724" s="46"/>
      <c r="Q724" s="47"/>
      <c r="R724" s="38"/>
      <c r="S724" s="38"/>
      <c r="T724" s="39"/>
      <c r="U724" s="28"/>
      <c r="V724" s="9"/>
      <c r="W724" s="28"/>
      <c r="X724" s="9"/>
    </row>
    <row r="725" spans="13:24" ht="15">
      <c r="M725" s="46"/>
      <c r="N725" s="46"/>
      <c r="O725" s="47"/>
      <c r="P725" s="46"/>
      <c r="Q725" s="47"/>
      <c r="R725" s="38"/>
      <c r="S725" s="38"/>
      <c r="T725" s="39"/>
      <c r="U725" s="28"/>
      <c r="V725" s="9"/>
      <c r="W725" s="28"/>
      <c r="X725" s="9"/>
    </row>
    <row r="726" spans="13:24" ht="15">
      <c r="M726" s="46"/>
      <c r="N726" s="46"/>
      <c r="O726" s="47"/>
      <c r="P726" s="46"/>
      <c r="Q726" s="47"/>
      <c r="R726" s="38"/>
      <c r="S726" s="38"/>
      <c r="T726" s="39"/>
      <c r="U726" s="28"/>
      <c r="V726" s="9"/>
      <c r="W726" s="28"/>
      <c r="X726" s="9"/>
    </row>
    <row r="727" spans="13:24" ht="15">
      <c r="M727" s="46"/>
      <c r="N727" s="46"/>
      <c r="O727" s="47"/>
      <c r="P727" s="46"/>
      <c r="Q727" s="47"/>
      <c r="R727" s="38"/>
      <c r="S727" s="38"/>
      <c r="T727" s="39"/>
      <c r="U727" s="28"/>
      <c r="V727" s="9"/>
      <c r="W727" s="28"/>
      <c r="X727" s="9"/>
    </row>
    <row r="728" spans="13:24" ht="15">
      <c r="M728" s="46"/>
      <c r="N728" s="46"/>
      <c r="O728" s="47"/>
      <c r="P728" s="46"/>
      <c r="Q728" s="47"/>
      <c r="R728" s="38"/>
      <c r="S728" s="38"/>
      <c r="T728" s="39"/>
      <c r="U728" s="28"/>
      <c r="V728" s="9"/>
      <c r="W728" s="28"/>
      <c r="X728" s="9"/>
    </row>
    <row r="729" spans="13:24" ht="15">
      <c r="M729" s="46"/>
      <c r="N729" s="46"/>
      <c r="O729" s="47"/>
      <c r="P729" s="46"/>
      <c r="Q729" s="47"/>
      <c r="R729" s="38"/>
      <c r="S729" s="38"/>
      <c r="T729" s="39"/>
      <c r="U729" s="28"/>
      <c r="V729" s="9"/>
      <c r="W729" s="28"/>
      <c r="X729" s="9"/>
    </row>
    <row r="730" spans="13:24" ht="15">
      <c r="M730" s="46"/>
      <c r="N730" s="46"/>
      <c r="O730" s="47"/>
      <c r="P730" s="46"/>
      <c r="Q730" s="47"/>
      <c r="R730" s="38"/>
      <c r="S730" s="38"/>
      <c r="T730" s="39"/>
      <c r="U730" s="28"/>
      <c r="V730" s="9"/>
      <c r="W730" s="28"/>
      <c r="X730" s="9"/>
    </row>
    <row r="731" spans="13:24" ht="15">
      <c r="M731" s="46"/>
      <c r="N731" s="46"/>
      <c r="O731" s="47"/>
      <c r="P731" s="46"/>
      <c r="Q731" s="47"/>
      <c r="R731" s="38"/>
      <c r="S731" s="38"/>
      <c r="T731" s="39"/>
      <c r="U731" s="28"/>
      <c r="V731" s="9"/>
      <c r="W731" s="28"/>
      <c r="X731" s="9"/>
    </row>
    <row r="732" spans="13:24" ht="15">
      <c r="M732" s="46"/>
      <c r="N732" s="46"/>
      <c r="O732" s="47"/>
      <c r="P732" s="46"/>
      <c r="Q732" s="47"/>
      <c r="R732" s="38"/>
      <c r="S732" s="38"/>
      <c r="T732" s="39"/>
      <c r="U732" s="28"/>
      <c r="V732" s="9"/>
      <c r="W732" s="28"/>
      <c r="X732" s="9"/>
    </row>
    <row r="733" spans="13:24" ht="15">
      <c r="M733" s="46"/>
      <c r="N733" s="46"/>
      <c r="O733" s="47"/>
      <c r="P733" s="46"/>
      <c r="Q733" s="47"/>
      <c r="R733" s="38"/>
      <c r="S733" s="38"/>
      <c r="T733" s="39"/>
      <c r="U733" s="28"/>
      <c r="V733" s="9"/>
      <c r="W733" s="28"/>
      <c r="X733" s="9"/>
    </row>
    <row r="734" spans="13:24" ht="15">
      <c r="M734" s="46"/>
      <c r="N734" s="46"/>
      <c r="O734" s="47"/>
      <c r="P734" s="46"/>
      <c r="Q734" s="47"/>
      <c r="R734" s="38"/>
      <c r="S734" s="38"/>
      <c r="T734" s="39"/>
      <c r="U734" s="28"/>
      <c r="V734" s="9"/>
      <c r="W734" s="28"/>
      <c r="X734" s="9"/>
    </row>
    <row r="735" spans="13:24" ht="15">
      <c r="M735" s="46"/>
      <c r="N735" s="46"/>
      <c r="O735" s="47"/>
      <c r="P735" s="46"/>
      <c r="Q735" s="47"/>
      <c r="R735" s="38"/>
      <c r="S735" s="38"/>
      <c r="T735" s="39"/>
      <c r="U735" s="28"/>
      <c r="V735" s="9"/>
      <c r="W735" s="28"/>
      <c r="X735" s="9"/>
    </row>
    <row r="736" spans="13:24" ht="15">
      <c r="M736" s="46"/>
      <c r="N736" s="46"/>
      <c r="O736" s="47"/>
      <c r="P736" s="46"/>
      <c r="Q736" s="47"/>
      <c r="R736" s="38"/>
      <c r="S736" s="38"/>
      <c r="T736" s="39"/>
      <c r="U736" s="28"/>
      <c r="V736" s="9"/>
      <c r="W736" s="28"/>
      <c r="X736" s="9"/>
    </row>
    <row r="737" spans="13:24" ht="15">
      <c r="M737" s="46"/>
      <c r="N737" s="46"/>
      <c r="O737" s="47"/>
      <c r="P737" s="46"/>
      <c r="Q737" s="47"/>
      <c r="R737" s="38"/>
      <c r="S737" s="38"/>
      <c r="T737" s="39"/>
      <c r="U737" s="28"/>
      <c r="V737" s="9"/>
      <c r="W737" s="28"/>
      <c r="X737" s="9"/>
    </row>
    <row r="738" spans="13:24" ht="15">
      <c r="M738" s="46"/>
      <c r="N738" s="46"/>
      <c r="O738" s="47"/>
      <c r="P738" s="46"/>
      <c r="Q738" s="47"/>
      <c r="R738" s="38"/>
      <c r="S738" s="38"/>
      <c r="T738" s="39"/>
      <c r="U738" s="28"/>
      <c r="V738" s="9"/>
      <c r="W738" s="28"/>
      <c r="X738" s="9"/>
    </row>
    <row r="739" spans="13:24" ht="15">
      <c r="M739" s="46"/>
      <c r="N739" s="46"/>
      <c r="O739" s="47"/>
      <c r="P739" s="46"/>
      <c r="Q739" s="47"/>
      <c r="R739" s="38"/>
      <c r="S739" s="38"/>
      <c r="T739" s="39"/>
      <c r="U739" s="28"/>
      <c r="V739" s="9"/>
      <c r="W739" s="28"/>
      <c r="X739" s="9"/>
    </row>
    <row r="740" spans="13:24" ht="15">
      <c r="M740" s="46"/>
      <c r="N740" s="46"/>
      <c r="O740" s="47"/>
      <c r="P740" s="46"/>
      <c r="Q740" s="47"/>
      <c r="R740" s="38"/>
      <c r="S740" s="38"/>
      <c r="T740" s="39"/>
      <c r="U740" s="28"/>
      <c r="V740" s="9"/>
      <c r="W740" s="28"/>
      <c r="X740" s="9"/>
    </row>
    <row r="741" spans="13:24" ht="15">
      <c r="M741" s="46"/>
      <c r="N741" s="46"/>
      <c r="O741" s="47"/>
      <c r="P741" s="46"/>
      <c r="Q741" s="47"/>
      <c r="R741" s="38"/>
      <c r="S741" s="38"/>
      <c r="T741" s="39"/>
      <c r="U741" s="28"/>
      <c r="V741" s="9"/>
      <c r="W741" s="28"/>
      <c r="X741" s="9"/>
    </row>
    <row r="742" spans="13:24" ht="15">
      <c r="M742" s="46"/>
      <c r="N742" s="46"/>
      <c r="O742" s="47"/>
      <c r="P742" s="46"/>
      <c r="Q742" s="47"/>
      <c r="R742" s="38"/>
      <c r="S742" s="38"/>
      <c r="T742" s="39"/>
      <c r="U742" s="28"/>
      <c r="V742" s="9"/>
      <c r="W742" s="28"/>
      <c r="X742" s="9"/>
    </row>
    <row r="743" spans="13:24" ht="15">
      <c r="M743" s="46"/>
      <c r="N743" s="46"/>
      <c r="O743" s="47"/>
      <c r="P743" s="46"/>
      <c r="Q743" s="47"/>
      <c r="R743" s="38"/>
      <c r="S743" s="38"/>
      <c r="T743" s="39"/>
      <c r="U743" s="28"/>
      <c r="V743" s="9"/>
      <c r="W743" s="28"/>
      <c r="X743" s="9"/>
    </row>
    <row r="744" spans="13:24" ht="15">
      <c r="M744" s="46"/>
      <c r="N744" s="46"/>
      <c r="O744" s="47"/>
      <c r="P744" s="46"/>
      <c r="Q744" s="47"/>
      <c r="R744" s="38"/>
      <c r="S744" s="38"/>
      <c r="T744" s="39"/>
      <c r="U744" s="28"/>
      <c r="V744" s="9"/>
      <c r="W744" s="28"/>
      <c r="X744" s="9"/>
    </row>
    <row r="745" spans="13:24" ht="15">
      <c r="M745" s="46"/>
      <c r="N745" s="46"/>
      <c r="O745" s="47"/>
      <c r="P745" s="46"/>
      <c r="Q745" s="47"/>
      <c r="R745" s="38"/>
      <c r="S745" s="38"/>
      <c r="T745" s="39"/>
      <c r="U745" s="28"/>
      <c r="V745" s="9"/>
      <c r="W745" s="28"/>
      <c r="X745" s="9"/>
    </row>
    <row r="746" spans="13:24" ht="15">
      <c r="M746" s="46"/>
      <c r="N746" s="46"/>
      <c r="O746" s="47"/>
      <c r="P746" s="46"/>
      <c r="Q746" s="47"/>
      <c r="R746" s="38"/>
      <c r="S746" s="38"/>
      <c r="T746" s="39"/>
      <c r="U746" s="28"/>
      <c r="V746" s="9"/>
      <c r="W746" s="28"/>
      <c r="X746" s="9"/>
    </row>
    <row r="747" spans="13:24" ht="15">
      <c r="M747" s="46"/>
      <c r="N747" s="46"/>
      <c r="O747" s="47"/>
      <c r="P747" s="46"/>
      <c r="Q747" s="47"/>
      <c r="R747" s="38"/>
      <c r="S747" s="38"/>
      <c r="T747" s="39"/>
      <c r="U747" s="28"/>
      <c r="V747" s="9"/>
      <c r="W747" s="28"/>
      <c r="X747" s="9"/>
    </row>
    <row r="748" spans="13:24" ht="15">
      <c r="M748" s="46"/>
      <c r="N748" s="46"/>
      <c r="O748" s="47"/>
      <c r="P748" s="46"/>
      <c r="Q748" s="47"/>
      <c r="R748" s="38"/>
      <c r="S748" s="38"/>
      <c r="T748" s="39"/>
      <c r="U748" s="28"/>
      <c r="V748" s="9"/>
      <c r="W748" s="28"/>
      <c r="X748" s="9"/>
    </row>
    <row r="749" spans="13:24" ht="15">
      <c r="M749" s="46"/>
      <c r="N749" s="46"/>
      <c r="O749" s="47"/>
      <c r="P749" s="46"/>
      <c r="Q749" s="47"/>
      <c r="R749" s="38"/>
      <c r="S749" s="38"/>
      <c r="T749" s="39"/>
      <c r="U749" s="28"/>
      <c r="V749" s="9"/>
      <c r="W749" s="28"/>
      <c r="X749" s="9"/>
    </row>
    <row r="750" spans="13:24" ht="15">
      <c r="M750" s="46"/>
      <c r="N750" s="46"/>
      <c r="O750" s="47"/>
      <c r="P750" s="46"/>
      <c r="Q750" s="47"/>
      <c r="R750" s="38"/>
      <c r="S750" s="38"/>
      <c r="T750" s="39"/>
      <c r="U750" s="28"/>
      <c r="V750" s="9"/>
      <c r="W750" s="28"/>
      <c r="X750" s="9"/>
    </row>
    <row r="751" spans="13:24" ht="15">
      <c r="M751" s="46"/>
      <c r="N751" s="46"/>
      <c r="O751" s="47"/>
      <c r="P751" s="46"/>
      <c r="Q751" s="47"/>
      <c r="R751" s="38"/>
      <c r="S751" s="38"/>
      <c r="T751" s="39"/>
      <c r="U751" s="28"/>
      <c r="V751" s="9"/>
      <c r="W751" s="28"/>
      <c r="X751" s="9"/>
    </row>
    <row r="752" spans="13:24" ht="15">
      <c r="M752" s="46"/>
      <c r="N752" s="46"/>
      <c r="O752" s="47"/>
      <c r="P752" s="46"/>
      <c r="Q752" s="47"/>
      <c r="R752" s="38"/>
      <c r="S752" s="38"/>
      <c r="T752" s="39"/>
      <c r="U752" s="28"/>
      <c r="V752" s="9"/>
      <c r="W752" s="28"/>
      <c r="X752" s="9"/>
    </row>
    <row r="753" spans="13:24" ht="15">
      <c r="M753" s="46"/>
      <c r="N753" s="46"/>
      <c r="O753" s="47"/>
      <c r="P753" s="46"/>
      <c r="Q753" s="47"/>
      <c r="R753" s="38"/>
      <c r="S753" s="38"/>
      <c r="T753" s="39"/>
      <c r="U753" s="28"/>
      <c r="V753" s="9"/>
      <c r="W753" s="28"/>
      <c r="X753" s="9"/>
    </row>
    <row r="754" spans="13:24" ht="15">
      <c r="M754" s="46"/>
      <c r="N754" s="46"/>
      <c r="O754" s="47"/>
      <c r="P754" s="46"/>
      <c r="Q754" s="47"/>
      <c r="R754" s="38"/>
      <c r="S754" s="38"/>
      <c r="T754" s="39"/>
      <c r="U754" s="28"/>
      <c r="V754" s="9"/>
      <c r="W754" s="28"/>
      <c r="X754" s="9"/>
    </row>
    <row r="755" spans="13:24" ht="15">
      <c r="M755" s="46"/>
      <c r="N755" s="46"/>
      <c r="O755" s="47"/>
      <c r="P755" s="46"/>
      <c r="Q755" s="47"/>
      <c r="R755" s="38"/>
      <c r="S755" s="38"/>
      <c r="T755" s="39"/>
      <c r="U755" s="28"/>
      <c r="V755" s="9"/>
      <c r="W755" s="28"/>
      <c r="X755" s="9"/>
    </row>
    <row r="756" spans="13:24" ht="15">
      <c r="M756" s="46"/>
      <c r="N756" s="46"/>
      <c r="O756" s="47"/>
      <c r="P756" s="46"/>
      <c r="Q756" s="47"/>
      <c r="R756" s="38"/>
      <c r="S756" s="38"/>
      <c r="T756" s="39"/>
      <c r="U756" s="28"/>
      <c r="V756" s="9"/>
      <c r="W756" s="28"/>
      <c r="X756" s="9"/>
    </row>
    <row r="757" spans="13:24" ht="15">
      <c r="M757" s="46"/>
      <c r="N757" s="46"/>
      <c r="O757" s="47"/>
      <c r="P757" s="46"/>
      <c r="Q757" s="47"/>
      <c r="R757" s="38"/>
      <c r="S757" s="38"/>
      <c r="T757" s="39"/>
      <c r="U757" s="28"/>
      <c r="V757" s="9"/>
      <c r="W757" s="28"/>
      <c r="X757" s="9"/>
    </row>
    <row r="758" spans="13:24" ht="15">
      <c r="M758" s="46"/>
      <c r="N758" s="46"/>
      <c r="O758" s="47"/>
      <c r="P758" s="46"/>
      <c r="Q758" s="47"/>
      <c r="R758" s="38"/>
      <c r="S758" s="38"/>
      <c r="T758" s="39"/>
      <c r="U758" s="28"/>
      <c r="V758" s="9"/>
      <c r="W758" s="28"/>
      <c r="X758" s="9"/>
    </row>
    <row r="759" spans="13:24" ht="15">
      <c r="M759" s="46"/>
      <c r="N759" s="46"/>
      <c r="O759" s="47"/>
      <c r="P759" s="46"/>
      <c r="Q759" s="47"/>
      <c r="R759" s="38"/>
      <c r="S759" s="38"/>
      <c r="T759" s="39"/>
      <c r="U759" s="28"/>
      <c r="V759" s="9"/>
      <c r="W759" s="28"/>
      <c r="X759" s="9"/>
    </row>
    <row r="760" spans="13:24" ht="15">
      <c r="M760" s="46"/>
      <c r="N760" s="46"/>
      <c r="O760" s="47"/>
      <c r="P760" s="46"/>
      <c r="Q760" s="47"/>
      <c r="R760" s="38"/>
      <c r="S760" s="38"/>
      <c r="T760" s="39"/>
      <c r="U760" s="28"/>
      <c r="V760" s="9"/>
      <c r="W760" s="28"/>
      <c r="X760" s="9"/>
    </row>
    <row r="761" spans="13:24" ht="15">
      <c r="M761" s="46"/>
      <c r="N761" s="46"/>
      <c r="O761" s="47"/>
      <c r="P761" s="46"/>
      <c r="Q761" s="47"/>
      <c r="R761" s="38"/>
      <c r="S761" s="38"/>
      <c r="T761" s="39"/>
      <c r="U761" s="28"/>
      <c r="V761" s="9"/>
      <c r="W761" s="28"/>
      <c r="X761" s="9"/>
    </row>
    <row r="762" spans="13:24" ht="15">
      <c r="M762" s="46"/>
      <c r="N762" s="46"/>
      <c r="O762" s="47"/>
      <c r="P762" s="46"/>
      <c r="Q762" s="47"/>
      <c r="R762" s="38"/>
      <c r="S762" s="38"/>
      <c r="T762" s="39"/>
      <c r="U762" s="28"/>
      <c r="V762" s="9"/>
      <c r="W762" s="28"/>
      <c r="X762" s="9"/>
    </row>
    <row r="763" spans="13:24" ht="15">
      <c r="M763" s="46"/>
      <c r="N763" s="46"/>
      <c r="O763" s="47"/>
      <c r="P763" s="46"/>
      <c r="Q763" s="47"/>
      <c r="R763" s="38"/>
      <c r="S763" s="38"/>
      <c r="T763" s="39"/>
      <c r="U763" s="28"/>
      <c r="V763" s="9"/>
      <c r="W763" s="28"/>
      <c r="X763" s="9"/>
    </row>
    <row r="764" spans="13:24" ht="15">
      <c r="M764" s="46"/>
      <c r="N764" s="46"/>
      <c r="O764" s="47"/>
      <c r="P764" s="46"/>
      <c r="Q764" s="47"/>
      <c r="R764" s="38"/>
      <c r="S764" s="38"/>
      <c r="T764" s="39"/>
      <c r="U764" s="28"/>
      <c r="V764" s="9"/>
      <c r="W764" s="28"/>
      <c r="X764" s="9"/>
    </row>
    <row r="765" spans="13:24" ht="15">
      <c r="M765" s="46"/>
      <c r="N765" s="46"/>
      <c r="O765" s="47"/>
      <c r="P765" s="46"/>
      <c r="Q765" s="47"/>
      <c r="R765" s="38"/>
      <c r="S765" s="38"/>
      <c r="T765" s="39"/>
      <c r="U765" s="28"/>
      <c r="V765" s="9"/>
      <c r="W765" s="28"/>
      <c r="X765" s="9"/>
    </row>
    <row r="766" spans="13:24" ht="15">
      <c r="M766" s="46"/>
      <c r="N766" s="46"/>
      <c r="O766" s="47"/>
      <c r="P766" s="46"/>
      <c r="Q766" s="47"/>
      <c r="R766" s="38"/>
      <c r="S766" s="38"/>
      <c r="T766" s="39"/>
      <c r="U766" s="28"/>
      <c r="V766" s="9"/>
      <c r="W766" s="28"/>
      <c r="X766" s="9"/>
    </row>
    <row r="767" spans="13:24" ht="15">
      <c r="M767" s="46"/>
      <c r="N767" s="46"/>
      <c r="O767" s="47"/>
      <c r="P767" s="46"/>
      <c r="Q767" s="47"/>
      <c r="R767" s="38"/>
      <c r="S767" s="38"/>
      <c r="T767" s="39"/>
      <c r="U767" s="28"/>
      <c r="V767" s="9"/>
      <c r="W767" s="28"/>
      <c r="X767" s="9"/>
    </row>
    <row r="768" spans="13:24" ht="15">
      <c r="M768" s="46"/>
      <c r="N768" s="46"/>
      <c r="O768" s="47"/>
      <c r="P768" s="46"/>
      <c r="Q768" s="47"/>
      <c r="R768" s="38"/>
      <c r="S768" s="38"/>
      <c r="T768" s="39"/>
      <c r="U768" s="28"/>
      <c r="V768" s="9"/>
      <c r="W768" s="28"/>
      <c r="X768" s="9"/>
    </row>
    <row r="769" spans="13:24" ht="15">
      <c r="M769" s="46"/>
      <c r="N769" s="46"/>
      <c r="O769" s="47"/>
      <c r="P769" s="46"/>
      <c r="Q769" s="47"/>
      <c r="R769" s="38"/>
      <c r="S769" s="38"/>
      <c r="T769" s="39"/>
      <c r="U769" s="28"/>
      <c r="V769" s="9"/>
      <c r="W769" s="28"/>
      <c r="X769" s="9"/>
    </row>
    <row r="770" spans="13:24" ht="15">
      <c r="M770" s="46"/>
      <c r="N770" s="46"/>
      <c r="O770" s="47"/>
      <c r="P770" s="46"/>
      <c r="Q770" s="47"/>
      <c r="R770" s="38"/>
      <c r="S770" s="38"/>
      <c r="T770" s="39"/>
      <c r="U770" s="28"/>
      <c r="V770" s="9"/>
      <c r="W770" s="28"/>
      <c r="X770" s="9"/>
    </row>
    <row r="771" spans="13:24" ht="15">
      <c r="M771" s="46"/>
      <c r="N771" s="46"/>
      <c r="O771" s="47"/>
      <c r="P771" s="46"/>
      <c r="Q771" s="47"/>
      <c r="R771" s="38"/>
      <c r="S771" s="38"/>
      <c r="T771" s="39"/>
      <c r="U771" s="28"/>
      <c r="V771" s="9"/>
      <c r="W771" s="28"/>
      <c r="X771" s="9"/>
    </row>
    <row r="772" spans="13:24" ht="15">
      <c r="M772" s="46"/>
      <c r="N772" s="46"/>
      <c r="O772" s="47"/>
      <c r="P772" s="46"/>
      <c r="Q772" s="47"/>
      <c r="R772" s="38"/>
      <c r="S772" s="38"/>
      <c r="T772" s="39"/>
      <c r="U772" s="28"/>
      <c r="V772" s="9"/>
      <c r="W772" s="28"/>
      <c r="X772" s="9"/>
    </row>
    <row r="773" spans="13:24" ht="15">
      <c r="M773" s="46"/>
      <c r="N773" s="46"/>
      <c r="O773" s="47"/>
      <c r="P773" s="46"/>
      <c r="Q773" s="47"/>
      <c r="R773" s="38"/>
      <c r="S773" s="38"/>
      <c r="T773" s="39"/>
      <c r="U773" s="28"/>
      <c r="V773" s="9"/>
      <c r="W773" s="28"/>
      <c r="X773" s="9"/>
    </row>
    <row r="774" spans="13:24" ht="15">
      <c r="M774" s="46"/>
      <c r="N774" s="46"/>
      <c r="O774" s="47"/>
      <c r="P774" s="46"/>
      <c r="Q774" s="47"/>
      <c r="R774" s="38"/>
      <c r="S774" s="38"/>
      <c r="T774" s="39"/>
      <c r="U774" s="28"/>
      <c r="V774" s="9"/>
      <c r="W774" s="28"/>
      <c r="X774" s="9"/>
    </row>
    <row r="775" spans="13:24" ht="15">
      <c r="M775" s="46"/>
      <c r="N775" s="46"/>
      <c r="O775" s="47"/>
      <c r="P775" s="46"/>
      <c r="Q775" s="47"/>
      <c r="R775" s="38"/>
      <c r="S775" s="38"/>
      <c r="T775" s="39"/>
      <c r="U775" s="28"/>
      <c r="V775" s="9"/>
      <c r="W775" s="28"/>
      <c r="X775" s="9"/>
    </row>
    <row r="776" spans="13:24" ht="15">
      <c r="M776" s="46"/>
      <c r="N776" s="46"/>
      <c r="O776" s="47"/>
      <c r="P776" s="46"/>
      <c r="Q776" s="47"/>
      <c r="R776" s="38"/>
      <c r="S776" s="38"/>
      <c r="T776" s="39"/>
      <c r="U776" s="28"/>
      <c r="V776" s="9"/>
      <c r="W776" s="28"/>
      <c r="X776" s="9"/>
    </row>
    <row r="777" spans="13:24" ht="15">
      <c r="M777" s="46"/>
      <c r="N777" s="46"/>
      <c r="O777" s="47"/>
      <c r="P777" s="46"/>
      <c r="Q777" s="47"/>
      <c r="R777" s="38"/>
      <c r="S777" s="38"/>
      <c r="T777" s="39"/>
      <c r="U777" s="28"/>
      <c r="V777" s="9"/>
      <c r="W777" s="28"/>
      <c r="X777" s="9"/>
    </row>
    <row r="778" spans="13:24" ht="15">
      <c r="M778" s="46"/>
      <c r="N778" s="46"/>
      <c r="O778" s="47"/>
      <c r="P778" s="46"/>
      <c r="Q778" s="47"/>
      <c r="R778" s="38"/>
      <c r="S778" s="38"/>
      <c r="T778" s="39"/>
      <c r="U778" s="28"/>
      <c r="V778" s="9"/>
      <c r="W778" s="28"/>
      <c r="X778" s="9"/>
    </row>
    <row r="779" spans="13:24" ht="15">
      <c r="M779" s="46"/>
      <c r="N779" s="46"/>
      <c r="O779" s="47"/>
      <c r="P779" s="46"/>
      <c r="Q779" s="47"/>
      <c r="R779" s="38"/>
      <c r="S779" s="38"/>
      <c r="T779" s="39"/>
      <c r="U779" s="28"/>
      <c r="V779" s="9"/>
      <c r="W779" s="28"/>
      <c r="X779" s="9"/>
    </row>
    <row r="780" spans="13:24" ht="15">
      <c r="M780" s="46"/>
      <c r="N780" s="46"/>
      <c r="O780" s="47"/>
      <c r="P780" s="46"/>
      <c r="Q780" s="47"/>
      <c r="R780" s="38"/>
      <c r="S780" s="38"/>
      <c r="T780" s="39"/>
      <c r="U780" s="28"/>
      <c r="V780" s="9"/>
      <c r="W780" s="28"/>
      <c r="X780" s="9"/>
    </row>
    <row r="781" spans="13:24" ht="15">
      <c r="M781" s="46"/>
      <c r="N781" s="46"/>
      <c r="O781" s="47"/>
      <c r="P781" s="46"/>
      <c r="Q781" s="47"/>
      <c r="R781" s="38"/>
      <c r="S781" s="38"/>
      <c r="T781" s="39"/>
      <c r="U781" s="28"/>
      <c r="V781" s="9"/>
      <c r="W781" s="28"/>
      <c r="X781" s="9"/>
    </row>
    <row r="782" spans="13:24" ht="15">
      <c r="M782" s="46"/>
      <c r="N782" s="46"/>
      <c r="O782" s="47"/>
      <c r="P782" s="46"/>
      <c r="Q782" s="47"/>
      <c r="R782" s="38"/>
      <c r="S782" s="38"/>
      <c r="T782" s="39"/>
      <c r="U782" s="28"/>
      <c r="V782" s="9"/>
      <c r="W782" s="28"/>
      <c r="X782" s="9"/>
    </row>
    <row r="783" spans="13:24" ht="15">
      <c r="M783" s="46"/>
      <c r="N783" s="46"/>
      <c r="O783" s="47"/>
      <c r="P783" s="46"/>
      <c r="Q783" s="47"/>
      <c r="R783" s="38"/>
      <c r="S783" s="38"/>
      <c r="T783" s="39"/>
      <c r="U783" s="28"/>
      <c r="V783" s="9"/>
      <c r="W783" s="28"/>
      <c r="X783" s="9"/>
    </row>
    <row r="784" spans="13:24" ht="15">
      <c r="M784" s="46"/>
      <c r="N784" s="46"/>
      <c r="O784" s="47"/>
      <c r="P784" s="46"/>
      <c r="Q784" s="47"/>
      <c r="R784" s="38"/>
      <c r="S784" s="38"/>
      <c r="T784" s="39"/>
      <c r="U784" s="28"/>
      <c r="V784" s="9"/>
      <c r="W784" s="28"/>
      <c r="X784" s="9"/>
    </row>
    <row r="785" spans="13:24" ht="15">
      <c r="M785" s="46"/>
      <c r="N785" s="46"/>
      <c r="O785" s="47"/>
      <c r="P785" s="46"/>
      <c r="Q785" s="47"/>
      <c r="R785" s="38"/>
      <c r="S785" s="38"/>
      <c r="T785" s="39"/>
      <c r="U785" s="28"/>
      <c r="V785" s="9"/>
      <c r="W785" s="28"/>
      <c r="X785" s="9"/>
    </row>
    <row r="786" spans="13:24" ht="15">
      <c r="M786" s="46"/>
      <c r="N786" s="46"/>
      <c r="O786" s="47"/>
      <c r="P786" s="46"/>
      <c r="Q786" s="47"/>
      <c r="R786" s="38"/>
      <c r="S786" s="38"/>
      <c r="T786" s="39"/>
      <c r="U786" s="28"/>
      <c r="V786" s="9"/>
      <c r="W786" s="28"/>
      <c r="X786" s="9"/>
    </row>
    <row r="787" spans="13:24" ht="15">
      <c r="M787" s="46"/>
      <c r="N787" s="46"/>
      <c r="O787" s="47"/>
      <c r="P787" s="46"/>
      <c r="Q787" s="47"/>
      <c r="R787" s="38"/>
      <c r="S787" s="38"/>
      <c r="T787" s="39"/>
      <c r="U787" s="28"/>
      <c r="V787" s="9"/>
      <c r="W787" s="28"/>
      <c r="X787" s="9"/>
    </row>
    <row r="788" spans="13:24" ht="15">
      <c r="M788" s="46"/>
      <c r="N788" s="46"/>
      <c r="O788" s="47"/>
      <c r="P788" s="46"/>
      <c r="Q788" s="47"/>
      <c r="R788" s="38"/>
      <c r="S788" s="38"/>
      <c r="T788" s="39"/>
      <c r="U788" s="28"/>
      <c r="V788" s="9"/>
      <c r="W788" s="28"/>
      <c r="X788" s="9"/>
    </row>
    <row r="789" spans="13:24" ht="15">
      <c r="M789" s="46"/>
      <c r="N789" s="46"/>
      <c r="O789" s="47"/>
      <c r="P789" s="46"/>
      <c r="Q789" s="47"/>
      <c r="R789" s="38"/>
      <c r="S789" s="38"/>
      <c r="T789" s="39"/>
      <c r="U789" s="28"/>
      <c r="V789" s="9"/>
      <c r="W789" s="28"/>
      <c r="X789" s="9"/>
    </row>
    <row r="790" spans="13:24" ht="15">
      <c r="M790" s="46"/>
      <c r="N790" s="46"/>
      <c r="O790" s="47"/>
      <c r="P790" s="46"/>
      <c r="Q790" s="47"/>
      <c r="R790" s="38"/>
      <c r="S790" s="38"/>
      <c r="T790" s="39"/>
      <c r="U790" s="28"/>
      <c r="V790" s="9"/>
      <c r="W790" s="28"/>
      <c r="X790" s="9"/>
    </row>
    <row r="791" spans="13:24" ht="15">
      <c r="M791" s="46"/>
      <c r="N791" s="46"/>
      <c r="O791" s="47"/>
      <c r="P791" s="46"/>
      <c r="Q791" s="47"/>
      <c r="R791" s="38"/>
      <c r="S791" s="38"/>
      <c r="T791" s="39"/>
      <c r="U791" s="28"/>
      <c r="V791" s="9"/>
      <c r="W791" s="28"/>
      <c r="X791" s="9"/>
    </row>
    <row r="792" spans="13:24" ht="15">
      <c r="M792" s="46"/>
      <c r="N792" s="46"/>
      <c r="O792" s="47"/>
      <c r="P792" s="46"/>
      <c r="Q792" s="47"/>
      <c r="R792" s="38"/>
      <c r="S792" s="38"/>
      <c r="T792" s="39"/>
      <c r="U792" s="28"/>
      <c r="V792" s="9"/>
      <c r="W792" s="28"/>
      <c r="X792" s="9"/>
    </row>
    <row r="793" spans="13:24" ht="15">
      <c r="M793" s="46"/>
      <c r="N793" s="46"/>
      <c r="O793" s="47"/>
      <c r="P793" s="46"/>
      <c r="Q793" s="47"/>
      <c r="R793" s="38"/>
      <c r="S793" s="38"/>
      <c r="T793" s="39"/>
      <c r="U793" s="28"/>
      <c r="V793" s="9"/>
      <c r="W793" s="28"/>
      <c r="X793" s="9"/>
    </row>
    <row r="794" spans="13:24" ht="15">
      <c r="M794" s="46"/>
      <c r="N794" s="46"/>
      <c r="O794" s="47"/>
      <c r="P794" s="46"/>
      <c r="Q794" s="47"/>
      <c r="R794" s="38"/>
      <c r="S794" s="38"/>
      <c r="T794" s="39"/>
      <c r="U794" s="28"/>
      <c r="V794" s="9"/>
      <c r="W794" s="28"/>
      <c r="X794" s="9"/>
    </row>
    <row r="795" spans="13:24" ht="15">
      <c r="M795" s="46"/>
      <c r="N795" s="46"/>
      <c r="O795" s="47"/>
      <c r="P795" s="46"/>
      <c r="Q795" s="47"/>
      <c r="R795" s="38"/>
      <c r="S795" s="38"/>
      <c r="T795" s="39"/>
      <c r="U795" s="28"/>
      <c r="V795" s="9"/>
      <c r="W795" s="28"/>
      <c r="X795" s="9"/>
    </row>
    <row r="796" spans="13:24" ht="15">
      <c r="M796" s="46"/>
      <c r="N796" s="46"/>
      <c r="O796" s="47"/>
      <c r="P796" s="46"/>
      <c r="Q796" s="47"/>
      <c r="R796" s="38"/>
      <c r="S796" s="38"/>
      <c r="T796" s="39"/>
      <c r="U796" s="28"/>
      <c r="V796" s="9"/>
      <c r="W796" s="28"/>
      <c r="X796" s="9"/>
    </row>
    <row r="797" spans="13:24" ht="15">
      <c r="M797" s="46"/>
      <c r="N797" s="46"/>
      <c r="O797" s="47"/>
      <c r="P797" s="46"/>
      <c r="Q797" s="47"/>
      <c r="R797" s="38"/>
      <c r="S797" s="38"/>
      <c r="T797" s="39"/>
      <c r="U797" s="28"/>
      <c r="V797" s="9"/>
      <c r="W797" s="28"/>
      <c r="X797" s="9"/>
    </row>
    <row r="798" spans="13:24" ht="15">
      <c r="M798" s="46"/>
      <c r="N798" s="46"/>
      <c r="O798" s="47"/>
      <c r="P798" s="46"/>
      <c r="Q798" s="47"/>
      <c r="R798" s="38"/>
      <c r="S798" s="38"/>
      <c r="T798" s="39"/>
      <c r="U798" s="28"/>
      <c r="V798" s="9"/>
      <c r="W798" s="28"/>
      <c r="X798" s="9"/>
    </row>
    <row r="799" spans="13:24" ht="15">
      <c r="M799" s="46"/>
      <c r="N799" s="46"/>
      <c r="O799" s="47"/>
      <c r="P799" s="46"/>
      <c r="Q799" s="47"/>
      <c r="R799" s="38"/>
      <c r="S799" s="38"/>
      <c r="T799" s="39"/>
      <c r="U799" s="28"/>
      <c r="V799" s="9"/>
      <c r="W799" s="28"/>
      <c r="X799" s="9"/>
    </row>
    <row r="800" spans="13:24" ht="15">
      <c r="M800" s="46"/>
      <c r="N800" s="46"/>
      <c r="O800" s="47"/>
      <c r="P800" s="46"/>
      <c r="Q800" s="47"/>
      <c r="R800" s="38"/>
      <c r="S800" s="38"/>
      <c r="T800" s="39"/>
      <c r="U800" s="28"/>
      <c r="V800" s="9"/>
      <c r="W800" s="28"/>
      <c r="X800" s="9"/>
    </row>
    <row r="801" spans="13:24" ht="15">
      <c r="M801" s="46"/>
      <c r="N801" s="46"/>
      <c r="O801" s="47"/>
      <c r="P801" s="46"/>
      <c r="Q801" s="47"/>
      <c r="R801" s="38"/>
      <c r="S801" s="38"/>
      <c r="T801" s="39"/>
      <c r="U801" s="28"/>
      <c r="V801" s="9"/>
      <c r="W801" s="28"/>
      <c r="X801" s="9"/>
    </row>
    <row r="802" spans="13:24" ht="15">
      <c r="M802" s="46"/>
      <c r="N802" s="46"/>
      <c r="O802" s="47"/>
      <c r="P802" s="46"/>
      <c r="Q802" s="47"/>
      <c r="R802" s="38"/>
      <c r="S802" s="38"/>
      <c r="T802" s="39"/>
      <c r="U802" s="28"/>
      <c r="V802" s="9"/>
      <c r="W802" s="28"/>
      <c r="X802" s="9"/>
    </row>
    <row r="803" spans="13:24" ht="15">
      <c r="M803" s="46"/>
      <c r="N803" s="46"/>
      <c r="O803" s="47"/>
      <c r="P803" s="46"/>
      <c r="Q803" s="47"/>
      <c r="R803" s="38"/>
      <c r="S803" s="38"/>
      <c r="T803" s="39"/>
      <c r="U803" s="28"/>
      <c r="V803" s="9"/>
      <c r="W803" s="28"/>
      <c r="X803" s="9"/>
    </row>
    <row r="804" spans="13:24" ht="15">
      <c r="M804" s="46"/>
      <c r="N804" s="46"/>
      <c r="O804" s="47"/>
      <c r="P804" s="46"/>
      <c r="Q804" s="47"/>
      <c r="R804" s="38"/>
      <c r="S804" s="38"/>
      <c r="T804" s="39"/>
      <c r="U804" s="28"/>
      <c r="V804" s="9"/>
      <c r="W804" s="28"/>
      <c r="X804" s="9"/>
    </row>
    <row r="805" spans="13:24" ht="15">
      <c r="M805" s="46"/>
      <c r="N805" s="46"/>
      <c r="O805" s="47"/>
      <c r="P805" s="46"/>
      <c r="Q805" s="47"/>
      <c r="R805" s="38"/>
      <c r="S805" s="38"/>
      <c r="T805" s="39"/>
      <c r="U805" s="28"/>
      <c r="V805" s="9"/>
      <c r="W805" s="28"/>
      <c r="X805" s="9"/>
    </row>
    <row r="806" spans="13:24" ht="15">
      <c r="M806" s="46"/>
      <c r="N806" s="46"/>
      <c r="O806" s="47"/>
      <c r="P806" s="46"/>
      <c r="Q806" s="47"/>
      <c r="R806" s="38"/>
      <c r="S806" s="38"/>
      <c r="T806" s="39"/>
      <c r="U806" s="28"/>
      <c r="V806" s="9"/>
      <c r="W806" s="28"/>
      <c r="X806" s="9"/>
    </row>
    <row r="807" spans="13:24" ht="15">
      <c r="M807" s="46"/>
      <c r="N807" s="46"/>
      <c r="O807" s="47"/>
      <c r="P807" s="46"/>
      <c r="Q807" s="47"/>
      <c r="R807" s="38"/>
      <c r="S807" s="38"/>
      <c r="T807" s="39"/>
      <c r="U807" s="28"/>
      <c r="V807" s="9"/>
      <c r="W807" s="28"/>
      <c r="X807" s="9"/>
    </row>
    <row r="808" spans="13:24" ht="15">
      <c r="M808" s="46"/>
      <c r="N808" s="46"/>
      <c r="O808" s="47"/>
      <c r="P808" s="46"/>
      <c r="Q808" s="47"/>
      <c r="R808" s="38"/>
      <c r="S808" s="38"/>
      <c r="T808" s="39"/>
      <c r="U808" s="28"/>
      <c r="V808" s="9"/>
      <c r="W808" s="28"/>
      <c r="X808" s="9"/>
    </row>
    <row r="809" spans="13:24" ht="15">
      <c r="M809" s="46"/>
      <c r="N809" s="46"/>
      <c r="O809" s="47"/>
      <c r="P809" s="46"/>
      <c r="Q809" s="47"/>
      <c r="R809" s="38"/>
      <c r="S809" s="38"/>
      <c r="T809" s="39"/>
      <c r="U809" s="28"/>
      <c r="V809" s="9"/>
      <c r="W809" s="28"/>
      <c r="X809" s="9"/>
    </row>
    <row r="810" spans="13:24" ht="15">
      <c r="M810" s="46"/>
      <c r="N810" s="46"/>
      <c r="O810" s="47"/>
      <c r="P810" s="46"/>
      <c r="Q810" s="47"/>
      <c r="R810" s="38"/>
      <c r="S810" s="38"/>
      <c r="T810" s="39"/>
      <c r="U810" s="28"/>
      <c r="V810" s="9"/>
      <c r="W810" s="28"/>
      <c r="X810" s="9"/>
    </row>
    <row r="811" spans="13:24" ht="15">
      <c r="M811" s="46"/>
      <c r="N811" s="46"/>
      <c r="O811" s="47"/>
      <c r="P811" s="46"/>
      <c r="Q811" s="47"/>
      <c r="R811" s="38"/>
      <c r="S811" s="38"/>
      <c r="T811" s="39"/>
      <c r="U811" s="28"/>
      <c r="V811" s="9"/>
      <c r="W811" s="28"/>
      <c r="X811" s="9"/>
    </row>
    <row r="812" spans="13:24" ht="15">
      <c r="M812" s="46"/>
      <c r="N812" s="46"/>
      <c r="O812" s="47"/>
      <c r="P812" s="46"/>
      <c r="Q812" s="47"/>
      <c r="R812" s="38"/>
      <c r="S812" s="38"/>
      <c r="T812" s="39"/>
      <c r="U812" s="28"/>
      <c r="V812" s="9"/>
      <c r="W812" s="28"/>
      <c r="X812" s="9"/>
    </row>
    <row r="813" spans="13:24" ht="15">
      <c r="M813" s="46"/>
      <c r="N813" s="46"/>
      <c r="O813" s="47"/>
      <c r="P813" s="46"/>
      <c r="Q813" s="47"/>
      <c r="R813" s="38"/>
      <c r="S813" s="38"/>
      <c r="T813" s="39"/>
      <c r="U813" s="28"/>
      <c r="V813" s="9"/>
      <c r="W813" s="28"/>
      <c r="X813" s="9"/>
    </row>
    <row r="814" spans="13:24" ht="15">
      <c r="M814" s="46"/>
      <c r="N814" s="46"/>
      <c r="O814" s="47"/>
      <c r="P814" s="46"/>
      <c r="Q814" s="47"/>
      <c r="R814" s="38"/>
      <c r="S814" s="38"/>
      <c r="T814" s="39"/>
      <c r="U814" s="28"/>
      <c r="V814" s="9"/>
      <c r="W814" s="28"/>
      <c r="X814" s="9"/>
    </row>
    <row r="815" spans="13:24" ht="15">
      <c r="M815" s="46"/>
      <c r="N815" s="46"/>
      <c r="O815" s="47"/>
      <c r="P815" s="46"/>
      <c r="Q815" s="47"/>
      <c r="R815" s="38"/>
      <c r="S815" s="38"/>
      <c r="T815" s="39"/>
      <c r="U815" s="28"/>
      <c r="V815" s="9"/>
      <c r="W815" s="28"/>
      <c r="X815" s="9"/>
    </row>
    <row r="816" spans="13:24" ht="15">
      <c r="M816" s="46"/>
      <c r="N816" s="46"/>
      <c r="O816" s="47"/>
      <c r="P816" s="46"/>
      <c r="Q816" s="47"/>
      <c r="R816" s="38"/>
      <c r="S816" s="38"/>
      <c r="T816" s="39"/>
      <c r="U816" s="28"/>
      <c r="V816" s="9"/>
      <c r="W816" s="28"/>
      <c r="X816" s="9"/>
    </row>
    <row r="817" spans="13:24" ht="15">
      <c r="M817" s="46"/>
      <c r="N817" s="46"/>
      <c r="O817" s="47"/>
      <c r="P817" s="46"/>
      <c r="Q817" s="47"/>
      <c r="R817" s="38"/>
      <c r="S817" s="38"/>
      <c r="T817" s="39"/>
      <c r="U817" s="28"/>
      <c r="V817" s="9"/>
      <c r="W817" s="28"/>
      <c r="X817" s="9"/>
    </row>
    <row r="818" spans="13:24" ht="15">
      <c r="M818" s="46"/>
      <c r="N818" s="46"/>
      <c r="O818" s="47"/>
      <c r="P818" s="46"/>
      <c r="Q818" s="47"/>
      <c r="R818" s="38"/>
      <c r="S818" s="38"/>
      <c r="T818" s="39"/>
      <c r="U818" s="28"/>
      <c r="V818" s="9"/>
      <c r="W818" s="28"/>
      <c r="X818" s="9"/>
    </row>
    <row r="819" spans="13:24" ht="15">
      <c r="M819" s="46"/>
      <c r="N819" s="46"/>
      <c r="O819" s="47"/>
      <c r="P819" s="46"/>
      <c r="Q819" s="47"/>
      <c r="R819" s="38"/>
      <c r="S819" s="38"/>
      <c r="T819" s="39"/>
      <c r="U819" s="28"/>
      <c r="V819" s="9"/>
      <c r="W819" s="28"/>
      <c r="X819" s="9"/>
    </row>
    <row r="820" spans="13:24" ht="15">
      <c r="M820" s="46"/>
      <c r="N820" s="46"/>
      <c r="O820" s="47"/>
      <c r="P820" s="46"/>
      <c r="Q820" s="47"/>
      <c r="R820" s="38"/>
      <c r="S820" s="38"/>
      <c r="T820" s="39"/>
      <c r="U820" s="28"/>
      <c r="V820" s="9"/>
      <c r="W820" s="28"/>
      <c r="X820" s="9"/>
    </row>
    <row r="821" spans="13:24" ht="15">
      <c r="M821" s="46"/>
      <c r="N821" s="46"/>
      <c r="O821" s="47"/>
      <c r="P821" s="46"/>
      <c r="Q821" s="47"/>
      <c r="R821" s="38"/>
      <c r="S821" s="38"/>
      <c r="T821" s="39"/>
      <c r="U821" s="28"/>
      <c r="V821" s="9"/>
      <c r="W821" s="28"/>
      <c r="X821" s="9"/>
    </row>
    <row r="822" spans="13:24" ht="15">
      <c r="M822" s="46"/>
      <c r="N822" s="46"/>
      <c r="O822" s="47"/>
      <c r="P822" s="46"/>
      <c r="Q822" s="47"/>
      <c r="R822" s="38"/>
      <c r="S822" s="38"/>
      <c r="T822" s="39"/>
      <c r="U822" s="28"/>
      <c r="V822" s="9"/>
      <c r="W822" s="28"/>
      <c r="X822" s="9"/>
    </row>
    <row r="823" spans="13:24" ht="15">
      <c r="M823" s="46"/>
      <c r="N823" s="46"/>
      <c r="O823" s="47"/>
      <c r="P823" s="46"/>
      <c r="Q823" s="47"/>
      <c r="R823" s="38"/>
      <c r="S823" s="38"/>
      <c r="T823" s="39"/>
      <c r="U823" s="28"/>
      <c r="V823" s="9"/>
      <c r="W823" s="28"/>
      <c r="X823" s="9"/>
    </row>
    <row r="824" spans="13:24" ht="15">
      <c r="M824" s="46"/>
      <c r="N824" s="46"/>
      <c r="O824" s="47"/>
      <c r="P824" s="46"/>
      <c r="Q824" s="47"/>
      <c r="R824" s="38"/>
      <c r="S824" s="38"/>
      <c r="T824" s="39"/>
      <c r="U824" s="28"/>
      <c r="V824" s="9"/>
      <c r="W824" s="28"/>
      <c r="X824" s="9"/>
    </row>
    <row r="825" spans="13:24" ht="15">
      <c r="M825" s="46"/>
      <c r="N825" s="46"/>
      <c r="O825" s="47"/>
      <c r="P825" s="46"/>
      <c r="Q825" s="47"/>
      <c r="R825" s="38"/>
      <c r="S825" s="38"/>
      <c r="T825" s="39"/>
      <c r="U825" s="28"/>
      <c r="V825" s="9"/>
      <c r="W825" s="28"/>
      <c r="X825" s="9"/>
    </row>
    <row r="826" spans="13:24" ht="15">
      <c r="M826" s="46"/>
      <c r="N826" s="46"/>
      <c r="O826" s="47"/>
      <c r="P826" s="46"/>
      <c r="Q826" s="47"/>
      <c r="R826" s="38"/>
      <c r="S826" s="38"/>
      <c r="T826" s="39"/>
      <c r="U826" s="28"/>
      <c r="V826" s="9"/>
      <c r="W826" s="28"/>
      <c r="X826" s="9"/>
    </row>
    <row r="827" spans="13:24" ht="15">
      <c r="M827" s="46"/>
      <c r="N827" s="46"/>
      <c r="O827" s="47"/>
      <c r="P827" s="46"/>
      <c r="Q827" s="47"/>
      <c r="R827" s="38"/>
      <c r="S827" s="38"/>
      <c r="T827" s="39"/>
      <c r="U827" s="28"/>
      <c r="V827" s="9"/>
      <c r="W827" s="28"/>
      <c r="X827" s="9"/>
    </row>
    <row r="828" spans="13:24" ht="15">
      <c r="M828" s="46"/>
      <c r="N828" s="46"/>
      <c r="O828" s="47"/>
      <c r="P828" s="46"/>
      <c r="Q828" s="47"/>
      <c r="R828" s="38"/>
      <c r="S828" s="38"/>
      <c r="T828" s="39"/>
      <c r="U828" s="28"/>
      <c r="V828" s="9"/>
      <c r="W828" s="28"/>
      <c r="X828" s="9"/>
    </row>
    <row r="829" spans="13:24" ht="15">
      <c r="M829" s="46"/>
      <c r="N829" s="46"/>
      <c r="O829" s="47"/>
      <c r="P829" s="46"/>
      <c r="Q829" s="47"/>
      <c r="R829" s="38"/>
      <c r="S829" s="38"/>
      <c r="T829" s="39"/>
      <c r="U829" s="28"/>
      <c r="V829" s="9"/>
      <c r="W829" s="28"/>
      <c r="X829" s="9"/>
    </row>
    <row r="830" spans="13:24" ht="15">
      <c r="M830" s="46"/>
      <c r="N830" s="46"/>
      <c r="O830" s="47"/>
      <c r="P830" s="46"/>
      <c r="Q830" s="47"/>
      <c r="R830" s="38"/>
      <c r="S830" s="38"/>
      <c r="T830" s="39"/>
      <c r="U830" s="28"/>
      <c r="V830" s="9"/>
      <c r="W830" s="28"/>
      <c r="X830" s="9"/>
    </row>
    <row r="831" spans="13:24" ht="15">
      <c r="M831" s="46"/>
      <c r="N831" s="46"/>
      <c r="O831" s="47"/>
      <c r="P831" s="46"/>
      <c r="Q831" s="47"/>
      <c r="R831" s="38"/>
      <c r="S831" s="38"/>
      <c r="T831" s="39"/>
      <c r="U831" s="28"/>
      <c r="V831" s="9"/>
      <c r="W831" s="28"/>
      <c r="X831" s="9"/>
    </row>
    <row r="832" spans="13:24" ht="15">
      <c r="M832" s="46"/>
      <c r="N832" s="46"/>
      <c r="O832" s="47"/>
      <c r="P832" s="46"/>
      <c r="Q832" s="47"/>
      <c r="R832" s="38"/>
      <c r="S832" s="38"/>
      <c r="T832" s="39"/>
      <c r="U832" s="28"/>
      <c r="V832" s="9"/>
      <c r="W832" s="28"/>
      <c r="X832" s="9"/>
    </row>
    <row r="833" spans="13:24" ht="15">
      <c r="M833" s="46"/>
      <c r="N833" s="46"/>
      <c r="O833" s="47"/>
      <c r="P833" s="46"/>
      <c r="Q833" s="47"/>
      <c r="R833" s="38"/>
      <c r="S833" s="38"/>
      <c r="T833" s="39"/>
      <c r="U833" s="28"/>
      <c r="V833" s="9"/>
      <c r="W833" s="28"/>
      <c r="X833" s="9"/>
    </row>
    <row r="834" spans="13:24" ht="15">
      <c r="M834" s="46"/>
      <c r="N834" s="46"/>
      <c r="O834" s="47"/>
      <c r="P834" s="46"/>
      <c r="Q834" s="47"/>
      <c r="R834" s="38"/>
      <c r="S834" s="38"/>
      <c r="T834" s="39"/>
      <c r="U834" s="28"/>
      <c r="V834" s="9"/>
      <c r="W834" s="28"/>
      <c r="X834" s="9"/>
    </row>
    <row r="835" spans="13:24" ht="15">
      <c r="M835" s="46"/>
      <c r="N835" s="46"/>
      <c r="O835" s="47"/>
      <c r="P835" s="46"/>
      <c r="Q835" s="47"/>
      <c r="R835" s="38"/>
      <c r="S835" s="38"/>
      <c r="T835" s="39"/>
      <c r="U835" s="28"/>
      <c r="V835" s="9"/>
      <c r="W835" s="28"/>
      <c r="X835" s="9"/>
    </row>
    <row r="836" spans="13:24" ht="15">
      <c r="M836" s="46"/>
      <c r="N836" s="46"/>
      <c r="O836" s="47"/>
      <c r="P836" s="46"/>
      <c r="Q836" s="47"/>
      <c r="R836" s="38"/>
      <c r="S836" s="38"/>
      <c r="T836" s="39"/>
      <c r="U836" s="28"/>
      <c r="V836" s="9"/>
      <c r="W836" s="28"/>
      <c r="X836" s="9"/>
    </row>
    <row r="837" spans="13:24" ht="15">
      <c r="M837" s="46"/>
      <c r="N837" s="46"/>
      <c r="O837" s="47"/>
      <c r="P837" s="46"/>
      <c r="Q837" s="47"/>
      <c r="R837" s="38"/>
      <c r="S837" s="38"/>
      <c r="T837" s="39"/>
      <c r="U837" s="28"/>
      <c r="V837" s="9"/>
      <c r="W837" s="28"/>
      <c r="X837" s="9"/>
    </row>
    <row r="838" spans="13:24" ht="15">
      <c r="M838" s="46"/>
      <c r="N838" s="46"/>
      <c r="O838" s="47"/>
      <c r="P838" s="46"/>
      <c r="Q838" s="47"/>
      <c r="R838" s="38"/>
      <c r="S838" s="38"/>
      <c r="T838" s="39"/>
      <c r="U838" s="28"/>
      <c r="V838" s="9"/>
      <c r="W838" s="28"/>
      <c r="X838" s="9"/>
    </row>
    <row r="839" spans="13:24" ht="15">
      <c r="M839" s="46"/>
      <c r="N839" s="46"/>
      <c r="O839" s="47"/>
      <c r="P839" s="46"/>
      <c r="Q839" s="47"/>
      <c r="R839" s="38"/>
      <c r="S839" s="38"/>
      <c r="T839" s="39"/>
      <c r="U839" s="28"/>
      <c r="V839" s="9"/>
      <c r="W839" s="28"/>
      <c r="X839" s="9"/>
    </row>
    <row r="840" spans="13:24" ht="15">
      <c r="M840" s="46"/>
      <c r="N840" s="46"/>
      <c r="O840" s="47"/>
      <c r="P840" s="46"/>
      <c r="Q840" s="47"/>
      <c r="R840" s="38"/>
      <c r="S840" s="38"/>
      <c r="T840" s="39"/>
      <c r="U840" s="28"/>
      <c r="V840" s="9"/>
      <c r="W840" s="28"/>
      <c r="X840" s="9"/>
    </row>
    <row r="841" spans="13:24" ht="15">
      <c r="M841" s="46"/>
      <c r="N841" s="46"/>
      <c r="O841" s="47"/>
      <c r="P841" s="46"/>
      <c r="Q841" s="47"/>
      <c r="R841" s="38"/>
      <c r="S841" s="38"/>
      <c r="T841" s="39"/>
      <c r="U841" s="28"/>
      <c r="V841" s="9"/>
      <c r="W841" s="28"/>
      <c r="X841" s="9"/>
    </row>
    <row r="842" spans="13:24" ht="15">
      <c r="M842" s="46"/>
      <c r="N842" s="46"/>
      <c r="O842" s="47"/>
      <c r="P842" s="46"/>
      <c r="Q842" s="47"/>
      <c r="R842" s="38"/>
      <c r="S842" s="38"/>
      <c r="T842" s="39"/>
      <c r="U842" s="28"/>
      <c r="V842" s="9"/>
      <c r="W842" s="28"/>
      <c r="X842" s="9"/>
    </row>
    <row r="843" spans="13:24" ht="15">
      <c r="M843" s="46"/>
      <c r="N843" s="46"/>
      <c r="O843" s="47"/>
      <c r="P843" s="46"/>
      <c r="Q843" s="47"/>
      <c r="R843" s="38"/>
      <c r="S843" s="38"/>
      <c r="T843" s="39"/>
      <c r="U843" s="28"/>
      <c r="V843" s="9"/>
      <c r="W843" s="28"/>
      <c r="X843" s="9"/>
    </row>
    <row r="844" spans="13:24" ht="15">
      <c r="M844" s="46"/>
      <c r="N844" s="46"/>
      <c r="O844" s="47"/>
      <c r="P844" s="46"/>
      <c r="Q844" s="47"/>
      <c r="R844" s="38"/>
      <c r="S844" s="38"/>
      <c r="T844" s="39"/>
      <c r="U844" s="28"/>
      <c r="V844" s="9"/>
      <c r="W844" s="28"/>
      <c r="X844" s="9"/>
    </row>
    <row r="845" spans="13:24" ht="15">
      <c r="M845" s="46"/>
      <c r="N845" s="46"/>
      <c r="O845" s="47"/>
      <c r="P845" s="46"/>
      <c r="Q845" s="47"/>
      <c r="R845" s="38"/>
      <c r="S845" s="38"/>
      <c r="T845" s="39"/>
      <c r="U845" s="28"/>
      <c r="V845" s="9"/>
      <c r="W845" s="28"/>
      <c r="X845" s="9"/>
    </row>
    <row r="846" spans="13:24" ht="15">
      <c r="M846" s="46"/>
      <c r="N846" s="46"/>
      <c r="O846" s="47"/>
      <c r="P846" s="46"/>
      <c r="Q846" s="47"/>
      <c r="R846" s="38"/>
      <c r="S846" s="38"/>
      <c r="T846" s="39"/>
      <c r="U846" s="28"/>
      <c r="V846" s="9"/>
      <c r="W846" s="28"/>
      <c r="X846" s="9"/>
    </row>
    <row r="847" spans="13:24" ht="15">
      <c r="M847" s="46"/>
      <c r="N847" s="46"/>
      <c r="O847" s="47"/>
      <c r="P847" s="46"/>
      <c r="Q847" s="47"/>
      <c r="R847" s="38"/>
      <c r="S847" s="38"/>
      <c r="T847" s="39"/>
      <c r="U847" s="28"/>
      <c r="V847" s="9"/>
      <c r="W847" s="28"/>
      <c r="X847" s="9"/>
    </row>
    <row r="848" spans="13:24" ht="15">
      <c r="M848" s="46"/>
      <c r="N848" s="46"/>
      <c r="O848" s="47"/>
      <c r="P848" s="46"/>
      <c r="Q848" s="47"/>
      <c r="R848" s="38"/>
      <c r="S848" s="38"/>
      <c r="T848" s="39"/>
      <c r="U848" s="28"/>
      <c r="V848" s="9"/>
      <c r="W848" s="28"/>
      <c r="X848" s="9"/>
    </row>
    <row r="849" spans="13:24" ht="15">
      <c r="M849" s="46"/>
      <c r="N849" s="46"/>
      <c r="O849" s="47"/>
      <c r="P849" s="46"/>
      <c r="Q849" s="47"/>
      <c r="R849" s="38"/>
      <c r="S849" s="38"/>
      <c r="T849" s="39"/>
      <c r="U849" s="28"/>
      <c r="V849" s="9"/>
      <c r="W849" s="28"/>
      <c r="X849" s="9"/>
    </row>
    <row r="850" spans="13:24" ht="15">
      <c r="M850" s="46"/>
      <c r="N850" s="46"/>
      <c r="O850" s="47"/>
      <c r="P850" s="46"/>
      <c r="Q850" s="47"/>
      <c r="R850" s="38"/>
      <c r="S850" s="38"/>
      <c r="T850" s="39"/>
      <c r="U850" s="28"/>
      <c r="V850" s="9"/>
      <c r="W850" s="28"/>
      <c r="X850" s="9"/>
    </row>
    <row r="851" spans="13:24" ht="15">
      <c r="M851" s="46"/>
      <c r="N851" s="46"/>
      <c r="O851" s="47"/>
      <c r="P851" s="46"/>
      <c r="Q851" s="47"/>
      <c r="R851" s="38"/>
      <c r="S851" s="38"/>
      <c r="T851" s="39"/>
      <c r="U851" s="28"/>
      <c r="V851" s="9"/>
      <c r="W851" s="28"/>
      <c r="X851" s="9"/>
    </row>
    <row r="852" spans="13:24" ht="15">
      <c r="M852" s="46"/>
      <c r="N852" s="46"/>
      <c r="O852" s="47"/>
      <c r="P852" s="46"/>
      <c r="Q852" s="47"/>
      <c r="R852" s="38"/>
      <c r="S852" s="38"/>
      <c r="T852" s="39"/>
      <c r="U852" s="28"/>
      <c r="V852" s="9"/>
      <c r="W852" s="28"/>
      <c r="X852" s="9"/>
    </row>
    <row r="853" spans="13:24" ht="15">
      <c r="M853" s="46"/>
      <c r="N853" s="46"/>
      <c r="O853" s="47"/>
      <c r="P853" s="46"/>
      <c r="Q853" s="47"/>
      <c r="R853" s="38"/>
      <c r="S853" s="38"/>
      <c r="T853" s="39"/>
      <c r="U853" s="28"/>
      <c r="V853" s="9"/>
      <c r="W853" s="28"/>
      <c r="X853" s="9"/>
    </row>
    <row r="854" spans="13:24" ht="15">
      <c r="M854" s="46"/>
      <c r="N854" s="46"/>
      <c r="O854" s="47"/>
      <c r="P854" s="46"/>
      <c r="Q854" s="47"/>
      <c r="R854" s="38"/>
      <c r="S854" s="38"/>
      <c r="T854" s="39"/>
      <c r="U854" s="28"/>
      <c r="V854" s="9"/>
      <c r="W854" s="28"/>
      <c r="X854" s="9"/>
    </row>
    <row r="855" spans="13:24" ht="15">
      <c r="M855" s="46"/>
      <c r="N855" s="46"/>
      <c r="O855" s="47"/>
      <c r="P855" s="46"/>
      <c r="Q855" s="47"/>
      <c r="R855" s="38"/>
      <c r="S855" s="38"/>
      <c r="T855" s="39"/>
      <c r="U855" s="28"/>
      <c r="V855" s="9"/>
      <c r="W855" s="28"/>
      <c r="X855" s="9"/>
    </row>
    <row r="856" spans="13:24" ht="15">
      <c r="M856" s="46"/>
      <c r="N856" s="46"/>
      <c r="O856" s="47"/>
      <c r="P856" s="46"/>
      <c r="Q856" s="47"/>
      <c r="R856" s="38"/>
      <c r="S856" s="38"/>
      <c r="T856" s="39"/>
      <c r="U856" s="28"/>
      <c r="V856" s="9"/>
      <c r="W856" s="28"/>
      <c r="X856" s="9"/>
    </row>
    <row r="857" spans="13:24" ht="15">
      <c r="M857" s="46"/>
      <c r="N857" s="46"/>
      <c r="O857" s="47"/>
      <c r="P857" s="46"/>
      <c r="Q857" s="47"/>
      <c r="R857" s="38"/>
      <c r="S857" s="38"/>
      <c r="T857" s="39"/>
      <c r="U857" s="28"/>
      <c r="V857" s="9"/>
      <c r="W857" s="28"/>
      <c r="X857" s="9"/>
    </row>
    <row r="858" spans="13:24" ht="15">
      <c r="M858" s="46"/>
      <c r="N858" s="46"/>
      <c r="O858" s="47"/>
      <c r="P858" s="46"/>
      <c r="Q858" s="47"/>
      <c r="R858" s="38"/>
      <c r="S858" s="38"/>
      <c r="T858" s="39"/>
      <c r="U858" s="28"/>
      <c r="V858" s="9"/>
      <c r="W858" s="28"/>
      <c r="X858" s="9"/>
    </row>
    <row r="859" spans="13:24" ht="15">
      <c r="M859" s="46"/>
      <c r="N859" s="46"/>
      <c r="O859" s="47"/>
      <c r="P859" s="46"/>
      <c r="Q859" s="47"/>
      <c r="R859" s="38"/>
      <c r="S859" s="38"/>
      <c r="T859" s="39"/>
      <c r="U859" s="28"/>
      <c r="V859" s="9"/>
      <c r="W859" s="28"/>
      <c r="X859" s="9"/>
    </row>
    <row r="860" spans="13:24" ht="15">
      <c r="M860" s="46"/>
      <c r="N860" s="46"/>
      <c r="O860" s="47"/>
      <c r="P860" s="46"/>
      <c r="Q860" s="47"/>
      <c r="R860" s="38"/>
      <c r="S860" s="38"/>
      <c r="T860" s="39"/>
      <c r="U860" s="28"/>
      <c r="V860" s="9"/>
      <c r="W860" s="28"/>
      <c r="X860" s="9"/>
    </row>
    <row r="861" spans="13:24" ht="15">
      <c r="M861" s="46"/>
      <c r="N861" s="46"/>
      <c r="O861" s="47"/>
      <c r="P861" s="46"/>
      <c r="Q861" s="47"/>
      <c r="R861" s="38"/>
      <c r="S861" s="38"/>
      <c r="T861" s="39"/>
      <c r="U861" s="28"/>
      <c r="V861" s="9"/>
      <c r="W861" s="28"/>
      <c r="X861" s="9"/>
    </row>
    <row r="862" spans="13:24" ht="15">
      <c r="M862" s="46"/>
      <c r="N862" s="46"/>
      <c r="O862" s="47"/>
      <c r="P862" s="46"/>
      <c r="Q862" s="47"/>
      <c r="R862" s="38"/>
      <c r="S862" s="38"/>
      <c r="T862" s="39"/>
      <c r="U862" s="28"/>
      <c r="V862" s="9"/>
      <c r="W862" s="28"/>
      <c r="X862" s="9"/>
    </row>
    <row r="863" spans="13:24" ht="15">
      <c r="M863" s="46"/>
      <c r="N863" s="46"/>
      <c r="O863" s="47"/>
      <c r="P863" s="46"/>
      <c r="Q863" s="47"/>
      <c r="R863" s="38"/>
      <c r="S863" s="38"/>
      <c r="T863" s="39"/>
      <c r="U863" s="28"/>
      <c r="V863" s="9"/>
      <c r="W863" s="28"/>
      <c r="X863" s="9"/>
    </row>
    <row r="864" spans="13:24" ht="15">
      <c r="M864" s="46"/>
      <c r="N864" s="46"/>
      <c r="O864" s="47"/>
      <c r="P864" s="46"/>
      <c r="Q864" s="47"/>
      <c r="R864" s="38"/>
      <c r="S864" s="38"/>
      <c r="T864" s="39"/>
      <c r="U864" s="28"/>
      <c r="V864" s="9"/>
      <c r="W864" s="28"/>
      <c r="X864" s="9"/>
    </row>
    <row r="865" spans="13:24" ht="15">
      <c r="M865" s="46"/>
      <c r="N865" s="46"/>
      <c r="O865" s="47"/>
      <c r="P865" s="46"/>
      <c r="Q865" s="47"/>
      <c r="R865" s="38"/>
      <c r="S865" s="38"/>
      <c r="T865" s="39"/>
      <c r="U865" s="28"/>
      <c r="V865" s="9"/>
      <c r="W865" s="28"/>
      <c r="X865" s="9"/>
    </row>
    <row r="866" spans="13:24" ht="15">
      <c r="M866" s="46"/>
      <c r="N866" s="46"/>
      <c r="O866" s="47"/>
      <c r="P866" s="46"/>
      <c r="Q866" s="47"/>
      <c r="R866" s="38"/>
      <c r="S866" s="38"/>
      <c r="T866" s="39"/>
      <c r="U866" s="28"/>
      <c r="V866" s="9"/>
      <c r="W866" s="28"/>
      <c r="X866" s="9"/>
    </row>
    <row r="867" spans="13:24" ht="15">
      <c r="M867" s="46"/>
      <c r="N867" s="46"/>
      <c r="O867" s="47"/>
      <c r="P867" s="46"/>
      <c r="Q867" s="47"/>
      <c r="R867" s="38"/>
      <c r="S867" s="38"/>
      <c r="T867" s="39"/>
      <c r="U867" s="28"/>
      <c r="V867" s="9"/>
      <c r="W867" s="28"/>
      <c r="X867" s="9"/>
    </row>
    <row r="868" spans="13:24" ht="15">
      <c r="M868" s="46"/>
      <c r="N868" s="46"/>
      <c r="O868" s="47"/>
      <c r="P868" s="46"/>
      <c r="Q868" s="47"/>
      <c r="R868" s="38"/>
      <c r="S868" s="38"/>
      <c r="T868" s="39"/>
      <c r="U868" s="28"/>
      <c r="V868" s="9"/>
      <c r="W868" s="28"/>
      <c r="X868" s="9"/>
    </row>
    <row r="869" spans="13:24" ht="15">
      <c r="M869" s="46"/>
      <c r="N869" s="46"/>
      <c r="O869" s="47"/>
      <c r="P869" s="46"/>
      <c r="Q869" s="47"/>
      <c r="R869" s="38"/>
      <c r="S869" s="38"/>
      <c r="T869" s="39"/>
      <c r="U869" s="28"/>
      <c r="V869" s="9"/>
      <c r="W869" s="28"/>
      <c r="X869" s="9"/>
    </row>
    <row r="870" spans="13:24" ht="15">
      <c r="M870" s="46"/>
      <c r="N870" s="46"/>
      <c r="O870" s="47"/>
      <c r="P870" s="46"/>
      <c r="Q870" s="47"/>
      <c r="R870" s="38"/>
      <c r="S870" s="38"/>
      <c r="T870" s="39"/>
      <c r="U870" s="28"/>
      <c r="V870" s="9"/>
      <c r="W870" s="28"/>
      <c r="X870" s="9"/>
    </row>
    <row r="871" spans="13:24" ht="15">
      <c r="M871" s="46"/>
      <c r="N871" s="46"/>
      <c r="O871" s="47"/>
      <c r="P871" s="46"/>
      <c r="Q871" s="47"/>
      <c r="R871" s="38"/>
      <c r="S871" s="38"/>
      <c r="T871" s="39"/>
      <c r="U871" s="28"/>
      <c r="V871" s="9"/>
      <c r="W871" s="28"/>
      <c r="X871" s="9"/>
    </row>
    <row r="872" spans="13:24" ht="15">
      <c r="M872" s="46"/>
      <c r="N872" s="46"/>
      <c r="O872" s="47"/>
      <c r="P872" s="46"/>
      <c r="Q872" s="47"/>
      <c r="R872" s="38"/>
      <c r="S872" s="38"/>
      <c r="T872" s="39"/>
      <c r="U872" s="28"/>
      <c r="V872" s="9"/>
      <c r="W872" s="28"/>
      <c r="X872" s="9"/>
    </row>
    <row r="873" spans="13:24" ht="15">
      <c r="M873" s="46"/>
      <c r="N873" s="46"/>
      <c r="O873" s="47"/>
      <c r="P873" s="46"/>
      <c r="Q873" s="47"/>
      <c r="R873" s="38"/>
      <c r="S873" s="38"/>
      <c r="T873" s="39"/>
      <c r="U873" s="28"/>
      <c r="V873" s="9"/>
      <c r="W873" s="28"/>
      <c r="X873" s="9"/>
    </row>
    <row r="874" spans="13:24" ht="15">
      <c r="M874" s="46"/>
      <c r="N874" s="46"/>
      <c r="O874" s="47"/>
      <c r="P874" s="46"/>
      <c r="Q874" s="47"/>
      <c r="R874" s="38"/>
      <c r="S874" s="38"/>
      <c r="T874" s="39"/>
      <c r="U874" s="28"/>
      <c r="V874" s="9"/>
      <c r="W874" s="28"/>
      <c r="X874" s="9"/>
    </row>
    <row r="875" spans="13:24" ht="15">
      <c r="M875" s="46"/>
      <c r="N875" s="46"/>
      <c r="O875" s="47"/>
      <c r="P875" s="46"/>
      <c r="Q875" s="47"/>
      <c r="R875" s="38"/>
      <c r="S875" s="38"/>
      <c r="T875" s="39"/>
      <c r="U875" s="28"/>
      <c r="V875" s="9"/>
      <c r="W875" s="28"/>
      <c r="X875" s="9"/>
    </row>
    <row r="876" spans="13:24" ht="15">
      <c r="M876" s="46"/>
      <c r="N876" s="46"/>
      <c r="O876" s="47"/>
      <c r="P876" s="46"/>
      <c r="Q876" s="47"/>
      <c r="R876" s="38"/>
      <c r="S876" s="38"/>
      <c r="T876" s="39"/>
      <c r="U876" s="28"/>
      <c r="V876" s="9"/>
      <c r="W876" s="28"/>
      <c r="X876" s="9"/>
    </row>
    <row r="877" spans="13:24" ht="15">
      <c r="M877" s="46"/>
      <c r="N877" s="46"/>
      <c r="O877" s="47"/>
      <c r="P877" s="46"/>
      <c r="Q877" s="47"/>
      <c r="R877" s="38"/>
      <c r="S877" s="38"/>
      <c r="T877" s="39"/>
      <c r="U877" s="28"/>
      <c r="V877" s="9"/>
      <c r="W877" s="28"/>
      <c r="X877" s="9"/>
    </row>
    <row r="878" spans="13:24" ht="15">
      <c r="M878" s="46"/>
      <c r="N878" s="46"/>
      <c r="O878" s="47"/>
      <c r="P878" s="46"/>
      <c r="Q878" s="47"/>
      <c r="R878" s="38"/>
      <c r="S878" s="38"/>
      <c r="T878" s="39"/>
      <c r="U878" s="28"/>
      <c r="V878" s="9"/>
      <c r="W878" s="28"/>
      <c r="X878" s="9"/>
    </row>
    <row r="879" spans="13:24" ht="15">
      <c r="M879" s="46"/>
      <c r="N879" s="46"/>
      <c r="O879" s="47"/>
      <c r="P879" s="46"/>
      <c r="Q879" s="47"/>
      <c r="R879" s="38"/>
      <c r="S879" s="38"/>
      <c r="T879" s="39"/>
      <c r="U879" s="28"/>
      <c r="V879" s="9"/>
      <c r="W879" s="28"/>
      <c r="X879" s="9"/>
    </row>
    <row r="880" spans="13:24" ht="15">
      <c r="M880" s="46"/>
      <c r="N880" s="46"/>
      <c r="O880" s="47"/>
      <c r="P880" s="46"/>
      <c r="Q880" s="47"/>
      <c r="R880" s="38"/>
      <c r="S880" s="38"/>
      <c r="T880" s="39"/>
      <c r="U880" s="28"/>
      <c r="V880" s="9"/>
      <c r="W880" s="28"/>
      <c r="X880" s="9"/>
    </row>
    <row r="881" spans="13:24" ht="15">
      <c r="M881" s="46"/>
      <c r="N881" s="46"/>
      <c r="O881" s="47"/>
      <c r="P881" s="46"/>
      <c r="Q881" s="47"/>
      <c r="R881" s="38"/>
      <c r="S881" s="38"/>
      <c r="T881" s="39"/>
      <c r="U881" s="28"/>
      <c r="V881" s="9"/>
      <c r="W881" s="28"/>
      <c r="X881" s="9"/>
    </row>
    <row r="882" spans="13:24" ht="15">
      <c r="M882" s="46"/>
      <c r="N882" s="46"/>
      <c r="O882" s="47"/>
      <c r="P882" s="46"/>
      <c r="Q882" s="47"/>
      <c r="R882" s="38"/>
      <c r="S882" s="38"/>
      <c r="T882" s="39"/>
      <c r="U882" s="28"/>
      <c r="V882" s="9"/>
      <c r="W882" s="28"/>
      <c r="X882" s="9"/>
    </row>
    <row r="883" spans="13:24" ht="15">
      <c r="M883" s="46"/>
      <c r="N883" s="46"/>
      <c r="O883" s="47"/>
      <c r="P883" s="46"/>
      <c r="Q883" s="47"/>
      <c r="R883" s="38"/>
      <c r="S883" s="38"/>
      <c r="T883" s="39"/>
      <c r="U883" s="28"/>
      <c r="V883" s="9"/>
      <c r="W883" s="28"/>
      <c r="X883" s="9"/>
    </row>
    <row r="884" spans="13:24" ht="15">
      <c r="M884" s="46"/>
      <c r="N884" s="46"/>
      <c r="O884" s="47"/>
      <c r="P884" s="46"/>
      <c r="Q884" s="47"/>
      <c r="R884" s="38"/>
      <c r="S884" s="38"/>
      <c r="T884" s="39"/>
      <c r="U884" s="28"/>
      <c r="V884" s="9"/>
      <c r="W884" s="28"/>
      <c r="X884" s="9"/>
    </row>
    <row r="885" spans="13:24" ht="15">
      <c r="M885" s="46"/>
      <c r="N885" s="46"/>
      <c r="O885" s="47"/>
      <c r="P885" s="46"/>
      <c r="Q885" s="47"/>
      <c r="R885" s="38"/>
      <c r="S885" s="38"/>
      <c r="T885" s="39"/>
      <c r="U885" s="28"/>
      <c r="V885" s="9"/>
      <c r="W885" s="28"/>
      <c r="X885" s="9"/>
    </row>
    <row r="886" spans="13:24" ht="15">
      <c r="M886" s="46"/>
      <c r="N886" s="46"/>
      <c r="O886" s="47"/>
      <c r="P886" s="46"/>
      <c r="Q886" s="47"/>
      <c r="R886" s="38"/>
      <c r="S886" s="38"/>
      <c r="T886" s="39"/>
      <c r="U886" s="28"/>
      <c r="V886" s="9"/>
      <c r="W886" s="28"/>
      <c r="X886" s="9"/>
    </row>
    <row r="887" spans="13:24" ht="15">
      <c r="M887" s="46"/>
      <c r="N887" s="46"/>
      <c r="O887" s="47"/>
      <c r="P887" s="46"/>
      <c r="Q887" s="47"/>
      <c r="R887" s="38"/>
      <c r="S887" s="38"/>
      <c r="T887" s="39"/>
      <c r="U887" s="28"/>
      <c r="V887" s="9"/>
      <c r="W887" s="28"/>
      <c r="X887" s="9"/>
    </row>
    <row r="888" spans="13:24" ht="15">
      <c r="M888" s="46"/>
      <c r="N888" s="46"/>
      <c r="O888" s="47"/>
      <c r="P888" s="46"/>
      <c r="Q888" s="47"/>
      <c r="R888" s="38"/>
      <c r="S888" s="38"/>
      <c r="T888" s="39"/>
      <c r="U888" s="28"/>
      <c r="V888" s="9"/>
      <c r="W888" s="28"/>
      <c r="X888" s="9"/>
    </row>
    <row r="889" spans="13:24" ht="15">
      <c r="M889" s="46"/>
      <c r="N889" s="46"/>
      <c r="O889" s="47"/>
      <c r="P889" s="46"/>
      <c r="Q889" s="47"/>
      <c r="R889" s="38"/>
      <c r="S889" s="38"/>
      <c r="T889" s="39"/>
      <c r="U889" s="28"/>
      <c r="V889" s="9"/>
      <c r="W889" s="28"/>
      <c r="X889" s="9"/>
    </row>
    <row r="890" spans="13:24" ht="15">
      <c r="M890" s="46"/>
      <c r="N890" s="46"/>
      <c r="O890" s="47"/>
      <c r="P890" s="46"/>
      <c r="Q890" s="47"/>
      <c r="R890" s="38"/>
      <c r="S890" s="38"/>
      <c r="T890" s="39"/>
      <c r="U890" s="28"/>
      <c r="V890" s="9"/>
      <c r="W890" s="28"/>
      <c r="X890" s="9"/>
    </row>
    <row r="891" spans="13:24" ht="15">
      <c r="M891" s="46"/>
      <c r="N891" s="46"/>
      <c r="O891" s="47"/>
      <c r="P891" s="46"/>
      <c r="Q891" s="47"/>
      <c r="R891" s="38"/>
      <c r="S891" s="38"/>
      <c r="T891" s="39"/>
      <c r="U891" s="28"/>
      <c r="V891" s="9"/>
      <c r="W891" s="28"/>
      <c r="X891" s="9"/>
    </row>
    <row r="892" spans="13:24" ht="15">
      <c r="M892" s="46"/>
      <c r="N892" s="46"/>
      <c r="O892" s="47"/>
      <c r="P892" s="46"/>
      <c r="Q892" s="47"/>
      <c r="R892" s="38"/>
      <c r="S892" s="38"/>
      <c r="T892" s="39"/>
      <c r="U892" s="28"/>
      <c r="V892" s="9"/>
      <c r="W892" s="28"/>
      <c r="X892" s="9"/>
    </row>
    <row r="893" spans="13:24" ht="15">
      <c r="M893" s="46"/>
      <c r="N893" s="46"/>
      <c r="O893" s="47"/>
      <c r="P893" s="46"/>
      <c r="Q893" s="47"/>
      <c r="R893" s="38"/>
      <c r="S893" s="38"/>
      <c r="T893" s="39"/>
      <c r="U893" s="28"/>
      <c r="V893" s="9"/>
      <c r="W893" s="28"/>
      <c r="X893" s="9"/>
    </row>
    <row r="894" spans="13:24" ht="15">
      <c r="M894" s="46"/>
      <c r="N894" s="46"/>
      <c r="O894" s="47"/>
      <c r="P894" s="46"/>
      <c r="Q894" s="47"/>
      <c r="R894" s="38"/>
      <c r="S894" s="38"/>
      <c r="T894" s="39"/>
      <c r="U894" s="28"/>
      <c r="V894" s="9"/>
      <c r="W894" s="28"/>
      <c r="X894" s="9"/>
    </row>
    <row r="895" spans="13:24" ht="15">
      <c r="M895" s="46"/>
      <c r="N895" s="46"/>
      <c r="O895" s="47"/>
      <c r="P895" s="46"/>
      <c r="Q895" s="47"/>
      <c r="R895" s="38"/>
      <c r="S895" s="38"/>
      <c r="T895" s="39"/>
      <c r="U895" s="28"/>
      <c r="V895" s="9"/>
      <c r="W895" s="28"/>
      <c r="X895" s="9"/>
    </row>
    <row r="896" spans="13:24" ht="15">
      <c r="M896" s="46"/>
      <c r="N896" s="46"/>
      <c r="O896" s="47"/>
      <c r="P896" s="46"/>
      <c r="Q896" s="47"/>
      <c r="R896" s="38"/>
      <c r="S896" s="38"/>
      <c r="T896" s="39"/>
      <c r="U896" s="28"/>
      <c r="V896" s="9"/>
      <c r="W896" s="28"/>
      <c r="X896" s="9"/>
    </row>
    <row r="897" spans="13:24" ht="15">
      <c r="M897" s="46"/>
      <c r="N897" s="46"/>
      <c r="O897" s="47"/>
      <c r="P897" s="46"/>
      <c r="Q897" s="47"/>
      <c r="R897" s="38"/>
      <c r="S897" s="38"/>
      <c r="T897" s="39"/>
      <c r="U897" s="28"/>
      <c r="V897" s="9"/>
      <c r="W897" s="28"/>
      <c r="X897" s="9"/>
    </row>
    <row r="898" spans="13:24" ht="15">
      <c r="M898" s="46"/>
      <c r="N898" s="46"/>
      <c r="O898" s="47"/>
      <c r="P898" s="46"/>
      <c r="Q898" s="47"/>
      <c r="R898" s="38"/>
      <c r="S898" s="38"/>
      <c r="T898" s="39"/>
      <c r="U898" s="28"/>
      <c r="V898" s="9"/>
      <c r="W898" s="28"/>
      <c r="X898" s="9"/>
    </row>
    <row r="899" spans="13:24" ht="15">
      <c r="M899" s="46"/>
      <c r="N899" s="46"/>
      <c r="O899" s="47"/>
      <c r="P899" s="46"/>
      <c r="Q899" s="47"/>
      <c r="R899" s="38"/>
      <c r="S899" s="38"/>
      <c r="T899" s="39"/>
      <c r="U899" s="28"/>
      <c r="V899" s="9"/>
      <c r="W899" s="28"/>
      <c r="X899" s="9"/>
    </row>
    <row r="900" spans="13:24" ht="15">
      <c r="M900" s="46"/>
      <c r="N900" s="46"/>
      <c r="O900" s="47"/>
      <c r="P900" s="46"/>
      <c r="Q900" s="47"/>
      <c r="R900" s="38"/>
      <c r="S900" s="38"/>
      <c r="T900" s="39"/>
      <c r="U900" s="28"/>
      <c r="V900" s="9"/>
      <c r="W900" s="28"/>
      <c r="X900" s="9"/>
    </row>
    <row r="901" spans="13:24" ht="15">
      <c r="M901" s="46"/>
      <c r="N901" s="46"/>
      <c r="O901" s="47"/>
      <c r="P901" s="46"/>
      <c r="Q901" s="47"/>
      <c r="R901" s="38"/>
      <c r="S901" s="38"/>
      <c r="T901" s="39"/>
      <c r="U901" s="28"/>
      <c r="V901" s="9"/>
      <c r="W901" s="28"/>
      <c r="X901" s="9"/>
    </row>
    <row r="902" spans="13:24" ht="15">
      <c r="M902" s="46"/>
      <c r="N902" s="46"/>
      <c r="O902" s="47"/>
      <c r="P902" s="46"/>
      <c r="Q902" s="47"/>
      <c r="R902" s="38"/>
      <c r="S902" s="38"/>
      <c r="T902" s="39"/>
      <c r="U902" s="28"/>
      <c r="V902" s="9"/>
      <c r="W902" s="28"/>
      <c r="X902" s="9"/>
    </row>
    <row r="903" spans="13:24" ht="15">
      <c r="M903" s="46"/>
      <c r="N903" s="46"/>
      <c r="O903" s="47"/>
      <c r="P903" s="46"/>
      <c r="Q903" s="47"/>
      <c r="R903" s="38"/>
      <c r="S903" s="38"/>
      <c r="T903" s="39"/>
      <c r="U903" s="28"/>
      <c r="V903" s="9"/>
      <c r="W903" s="28"/>
      <c r="X903" s="9"/>
    </row>
    <row r="904" spans="13:24" ht="15">
      <c r="M904" s="46"/>
      <c r="N904" s="46"/>
      <c r="O904" s="47"/>
      <c r="P904" s="46"/>
      <c r="Q904" s="47"/>
      <c r="R904" s="38"/>
      <c r="S904" s="38"/>
      <c r="T904" s="39"/>
      <c r="U904" s="28"/>
      <c r="V904" s="9"/>
      <c r="W904" s="28"/>
      <c r="X904" s="9"/>
    </row>
    <row r="905" spans="13:24" ht="15">
      <c r="M905" s="46"/>
      <c r="N905" s="46"/>
      <c r="O905" s="47"/>
      <c r="P905" s="46"/>
      <c r="Q905" s="47"/>
      <c r="R905" s="38"/>
      <c r="S905" s="38"/>
      <c r="T905" s="39"/>
      <c r="U905" s="28"/>
      <c r="V905" s="9"/>
      <c r="W905" s="28"/>
      <c r="X905" s="9"/>
    </row>
    <row r="906" spans="13:24" ht="15">
      <c r="M906" s="46"/>
      <c r="N906" s="46"/>
      <c r="O906" s="47"/>
      <c r="P906" s="46"/>
      <c r="Q906" s="47"/>
      <c r="R906" s="38"/>
      <c r="S906" s="38"/>
      <c r="T906" s="39"/>
      <c r="U906" s="28"/>
      <c r="V906" s="9"/>
      <c r="W906" s="28"/>
      <c r="X906" s="9"/>
    </row>
    <row r="907" spans="13:24" ht="15">
      <c r="M907" s="46"/>
      <c r="N907" s="46"/>
      <c r="O907" s="47"/>
      <c r="P907" s="46"/>
      <c r="Q907" s="47"/>
      <c r="R907" s="38"/>
      <c r="S907" s="38"/>
      <c r="T907" s="39"/>
      <c r="U907" s="28"/>
      <c r="V907" s="9"/>
      <c r="W907" s="28"/>
      <c r="X907" s="9"/>
    </row>
    <row r="908" spans="13:24" ht="15">
      <c r="M908" s="46"/>
      <c r="N908" s="46"/>
      <c r="O908" s="47"/>
      <c r="P908" s="46"/>
      <c r="Q908" s="47"/>
      <c r="R908" s="38"/>
      <c r="S908" s="38"/>
      <c r="T908" s="39"/>
      <c r="U908" s="28"/>
      <c r="V908" s="9"/>
      <c r="W908" s="28"/>
      <c r="X908" s="9"/>
    </row>
    <row r="909" spans="13:24" ht="15">
      <c r="M909" s="46"/>
      <c r="N909" s="46"/>
      <c r="O909" s="47"/>
      <c r="P909" s="46"/>
      <c r="Q909" s="47"/>
      <c r="R909" s="38"/>
      <c r="S909" s="38"/>
      <c r="T909" s="39"/>
      <c r="U909" s="28"/>
      <c r="V909" s="9"/>
      <c r="W909" s="28"/>
      <c r="X909" s="9"/>
    </row>
    <row r="910" spans="13:24" ht="15">
      <c r="M910" s="46"/>
      <c r="N910" s="46"/>
      <c r="O910" s="47"/>
      <c r="P910" s="46"/>
      <c r="Q910" s="47"/>
      <c r="R910" s="38"/>
      <c r="S910" s="38"/>
      <c r="T910" s="39"/>
      <c r="U910" s="28"/>
      <c r="V910" s="9"/>
      <c r="W910" s="28"/>
      <c r="X910" s="9"/>
    </row>
    <row r="911" spans="13:24" ht="15">
      <c r="M911" s="46"/>
      <c r="N911" s="46"/>
      <c r="O911" s="47"/>
      <c r="P911" s="46"/>
      <c r="Q911" s="47"/>
      <c r="R911" s="38"/>
      <c r="S911" s="38"/>
      <c r="T911" s="39"/>
      <c r="U911" s="28"/>
      <c r="V911" s="9"/>
      <c r="W911" s="28"/>
      <c r="X911" s="9"/>
    </row>
    <row r="912" spans="13:24" ht="15">
      <c r="M912" s="46"/>
      <c r="N912" s="46"/>
      <c r="O912" s="47"/>
      <c r="P912" s="46"/>
      <c r="Q912" s="47"/>
      <c r="R912" s="38"/>
      <c r="S912" s="38"/>
      <c r="T912" s="39"/>
      <c r="U912" s="28"/>
      <c r="V912" s="9"/>
      <c r="W912" s="28"/>
      <c r="X912" s="9"/>
    </row>
    <row r="913" spans="13:24" ht="15">
      <c r="M913" s="46"/>
      <c r="N913" s="46"/>
      <c r="O913" s="47"/>
      <c r="P913" s="46"/>
      <c r="Q913" s="47"/>
      <c r="R913" s="38"/>
      <c r="S913" s="38"/>
      <c r="T913" s="39"/>
      <c r="U913" s="28"/>
      <c r="V913" s="9"/>
      <c r="W913" s="28"/>
      <c r="X913" s="9"/>
    </row>
    <row r="914" spans="13:24" ht="15">
      <c r="M914" s="46"/>
      <c r="N914" s="46"/>
      <c r="O914" s="47"/>
      <c r="P914" s="46"/>
      <c r="Q914" s="47"/>
      <c r="R914" s="38"/>
      <c r="S914" s="38"/>
      <c r="T914" s="39"/>
      <c r="U914" s="28"/>
      <c r="V914" s="9"/>
      <c r="W914" s="28"/>
      <c r="X914" s="9"/>
    </row>
    <row r="915" spans="13:24" ht="15">
      <c r="M915" s="46"/>
      <c r="N915" s="46"/>
      <c r="O915" s="47"/>
      <c r="P915" s="46"/>
      <c r="Q915" s="47"/>
      <c r="R915" s="38"/>
      <c r="S915" s="38"/>
      <c r="T915" s="39"/>
      <c r="U915" s="28"/>
      <c r="V915" s="9"/>
      <c r="W915" s="28"/>
      <c r="X915" s="9"/>
    </row>
    <row r="916" spans="13:24" ht="15">
      <c r="M916" s="46"/>
      <c r="N916" s="48"/>
      <c r="O916" s="47"/>
      <c r="P916" s="46"/>
      <c r="Q916" s="47"/>
      <c r="R916" s="38"/>
      <c r="S916" s="38"/>
      <c r="T916" s="39"/>
      <c r="U916" s="28"/>
      <c r="V916" s="9"/>
      <c r="W916" s="28"/>
      <c r="X916" s="9"/>
    </row>
    <row r="917" spans="13:24" ht="15">
      <c r="M917" s="46"/>
      <c r="N917" s="48"/>
      <c r="O917" s="47"/>
      <c r="P917" s="46"/>
      <c r="Q917" s="47"/>
      <c r="R917" s="38"/>
      <c r="S917" s="38"/>
      <c r="T917" s="39"/>
      <c r="U917" s="28"/>
      <c r="V917" s="9"/>
      <c r="W917" s="28"/>
      <c r="X917" s="9"/>
    </row>
    <row r="918" spans="13:24" ht="15">
      <c r="M918" s="46"/>
      <c r="N918" s="48"/>
      <c r="O918" s="47"/>
      <c r="P918" s="46"/>
      <c r="Q918" s="47"/>
      <c r="R918" s="38"/>
      <c r="S918" s="38"/>
      <c r="T918" s="39"/>
      <c r="U918" s="28"/>
      <c r="V918" s="9"/>
      <c r="W918" s="28"/>
      <c r="X918" s="9"/>
    </row>
    <row r="919" spans="13:24" ht="15">
      <c r="M919" s="46"/>
      <c r="N919" s="48"/>
      <c r="O919" s="47"/>
      <c r="P919" s="46"/>
      <c r="Q919" s="47"/>
      <c r="R919" s="38"/>
      <c r="S919" s="38"/>
      <c r="T919" s="39"/>
      <c r="U919" s="28"/>
      <c r="V919" s="9"/>
      <c r="W919" s="28"/>
      <c r="X919" s="9"/>
    </row>
    <row r="920" spans="13:24" ht="15">
      <c r="M920" s="46"/>
      <c r="N920" s="48"/>
      <c r="O920" s="47"/>
      <c r="P920" s="46"/>
      <c r="Q920" s="47"/>
      <c r="R920" s="38"/>
      <c r="S920" s="38"/>
      <c r="T920" s="39"/>
      <c r="U920" s="28"/>
      <c r="V920" s="9"/>
      <c r="W920" s="28"/>
      <c r="X920" s="9"/>
    </row>
    <row r="921" spans="13:24" ht="15">
      <c r="M921" s="46"/>
      <c r="N921" s="48"/>
      <c r="O921" s="47"/>
      <c r="P921" s="46"/>
      <c r="Q921" s="47"/>
      <c r="R921" s="38"/>
      <c r="S921" s="38"/>
      <c r="T921" s="39"/>
      <c r="U921" s="28"/>
      <c r="V921" s="9"/>
      <c r="W921" s="28"/>
      <c r="X921" s="9"/>
    </row>
    <row r="922" spans="13:24" ht="15">
      <c r="M922" s="46"/>
      <c r="N922" s="48"/>
      <c r="O922" s="47"/>
      <c r="P922" s="46"/>
      <c r="Q922" s="47"/>
      <c r="R922" s="38"/>
      <c r="S922" s="38"/>
      <c r="T922" s="39"/>
      <c r="U922" s="28"/>
      <c r="V922" s="9"/>
      <c r="W922" s="28"/>
      <c r="X922" s="9"/>
    </row>
    <row r="923" spans="13:24" ht="15">
      <c r="M923" s="46"/>
      <c r="N923" s="48"/>
      <c r="O923" s="47"/>
      <c r="P923" s="46"/>
      <c r="Q923" s="47"/>
      <c r="R923" s="38"/>
      <c r="S923" s="38"/>
      <c r="T923" s="39"/>
      <c r="U923" s="28"/>
      <c r="V923" s="9"/>
      <c r="W923" s="28"/>
      <c r="X923" s="9"/>
    </row>
    <row r="924" spans="13:24" ht="15">
      <c r="M924" s="46"/>
      <c r="N924" s="48"/>
      <c r="O924" s="47"/>
      <c r="P924" s="46"/>
      <c r="Q924" s="47"/>
      <c r="R924" s="38"/>
      <c r="S924" s="38"/>
      <c r="T924" s="39"/>
      <c r="U924" s="28"/>
      <c r="V924" s="9"/>
      <c r="W924" s="28"/>
      <c r="X924" s="9"/>
    </row>
    <row r="925" spans="13:24" ht="15">
      <c r="M925" s="46"/>
      <c r="N925" s="48"/>
      <c r="O925" s="47"/>
      <c r="P925" s="46"/>
      <c r="Q925" s="47"/>
      <c r="R925" s="38"/>
      <c r="S925" s="38"/>
      <c r="T925" s="39"/>
      <c r="U925" s="28"/>
      <c r="V925" s="9"/>
      <c r="W925" s="28"/>
      <c r="X925" s="9"/>
    </row>
    <row r="926" spans="13:24" ht="15">
      <c r="M926" s="46"/>
      <c r="N926" s="48"/>
      <c r="O926" s="47"/>
      <c r="P926" s="46"/>
      <c r="Q926" s="47"/>
      <c r="R926" s="38"/>
      <c r="S926" s="38"/>
      <c r="T926" s="39"/>
      <c r="U926" s="28"/>
      <c r="V926" s="9"/>
      <c r="W926" s="28"/>
      <c r="X926" s="9"/>
    </row>
    <row r="927" spans="13:24" ht="15">
      <c r="M927" s="46"/>
      <c r="N927" s="48"/>
      <c r="O927" s="47"/>
      <c r="P927" s="46"/>
      <c r="Q927" s="47"/>
      <c r="R927" s="38"/>
      <c r="S927" s="38"/>
      <c r="T927" s="39"/>
      <c r="U927" s="28"/>
      <c r="V927" s="9"/>
      <c r="W927" s="28"/>
      <c r="X927" s="9"/>
    </row>
    <row r="928" spans="13:24" ht="15">
      <c r="M928" s="46"/>
      <c r="N928" s="48"/>
      <c r="O928" s="47"/>
      <c r="P928" s="46"/>
      <c r="Q928" s="47"/>
      <c r="R928" s="38"/>
      <c r="S928" s="38"/>
      <c r="T928" s="39"/>
      <c r="U928" s="28"/>
      <c r="V928" s="9"/>
      <c r="W928" s="28"/>
      <c r="X928" s="9"/>
    </row>
    <row r="929" spans="13:24" ht="15">
      <c r="M929" s="46"/>
      <c r="N929" s="46"/>
      <c r="O929" s="47"/>
      <c r="P929" s="46"/>
      <c r="Q929" s="47"/>
      <c r="R929" s="38"/>
      <c r="S929" s="38"/>
      <c r="T929" s="39"/>
      <c r="U929" s="28"/>
      <c r="V929" s="9"/>
      <c r="W929" s="28"/>
      <c r="X929" s="9"/>
    </row>
    <row r="930" spans="13:24" ht="15">
      <c r="M930" s="46"/>
      <c r="N930" s="48"/>
      <c r="O930" s="47"/>
      <c r="P930" s="46"/>
      <c r="Q930" s="47"/>
      <c r="R930" s="38"/>
      <c r="S930" s="38"/>
      <c r="T930" s="39"/>
      <c r="U930" s="28"/>
      <c r="V930" s="9"/>
      <c r="W930" s="28"/>
      <c r="X930" s="9"/>
    </row>
    <row r="931" spans="13:24" ht="15">
      <c r="M931" s="46"/>
      <c r="N931" s="48"/>
      <c r="O931" s="47"/>
      <c r="P931" s="46"/>
      <c r="Q931" s="47"/>
      <c r="R931" s="38"/>
      <c r="S931" s="38"/>
      <c r="T931" s="39"/>
      <c r="U931" s="28"/>
      <c r="V931" s="9"/>
      <c r="W931" s="28"/>
      <c r="X931" s="9"/>
    </row>
    <row r="932" spans="13:24" ht="15">
      <c r="M932" s="46"/>
      <c r="N932" s="46"/>
      <c r="O932" s="47"/>
      <c r="P932" s="46"/>
      <c r="Q932" s="47"/>
      <c r="R932" s="38"/>
      <c r="S932" s="38"/>
      <c r="T932" s="39"/>
      <c r="U932" s="28"/>
      <c r="V932" s="9"/>
      <c r="W932" s="28"/>
      <c r="X932" s="9"/>
    </row>
    <row r="933" spans="13:24" ht="15">
      <c r="M933" s="46"/>
      <c r="N933" s="48"/>
      <c r="O933" s="47"/>
      <c r="P933" s="46"/>
      <c r="Q933" s="47"/>
      <c r="R933" s="38"/>
      <c r="S933" s="38"/>
      <c r="T933" s="39"/>
      <c r="U933" s="28"/>
      <c r="V933" s="9"/>
      <c r="W933" s="28"/>
      <c r="X933" s="9"/>
    </row>
    <row r="934" spans="13:24" ht="15">
      <c r="M934" s="46"/>
      <c r="N934" s="46"/>
      <c r="O934" s="47"/>
      <c r="P934" s="46"/>
      <c r="Q934" s="47"/>
      <c r="R934" s="38"/>
      <c r="S934" s="38"/>
      <c r="T934" s="39"/>
      <c r="U934" s="28"/>
      <c r="V934" s="9"/>
      <c r="W934" s="28"/>
      <c r="X934" s="9"/>
    </row>
    <row r="935" spans="13:24" ht="15">
      <c r="M935" s="46"/>
      <c r="N935" s="46"/>
      <c r="O935" s="47"/>
      <c r="P935" s="46"/>
      <c r="Q935" s="47"/>
      <c r="R935" s="38"/>
      <c r="S935" s="38"/>
      <c r="T935" s="39"/>
      <c r="U935" s="28"/>
      <c r="V935" s="9"/>
      <c r="W935" s="28"/>
      <c r="X935" s="9"/>
    </row>
    <row r="936" spans="13:24" ht="15">
      <c r="M936" s="46"/>
      <c r="N936" s="48"/>
      <c r="O936" s="47"/>
      <c r="P936" s="46"/>
      <c r="Q936" s="47"/>
      <c r="R936" s="38"/>
      <c r="S936" s="38"/>
      <c r="T936" s="39"/>
      <c r="U936" s="28"/>
      <c r="V936" s="9"/>
      <c r="W936" s="28"/>
      <c r="X936" s="9"/>
    </row>
    <row r="937" spans="13:24" ht="15">
      <c r="M937" s="46"/>
      <c r="N937" s="48"/>
      <c r="O937" s="47"/>
      <c r="P937" s="46"/>
      <c r="Q937" s="47"/>
      <c r="R937" s="38"/>
      <c r="S937" s="38"/>
      <c r="T937" s="39"/>
      <c r="U937" s="28"/>
      <c r="V937" s="9"/>
      <c r="W937" s="28"/>
      <c r="X937" s="9"/>
    </row>
    <row r="938" spans="13:24" ht="15">
      <c r="M938" s="46"/>
      <c r="N938" s="46"/>
      <c r="O938" s="47"/>
      <c r="P938" s="46"/>
      <c r="Q938" s="47"/>
      <c r="R938" s="38"/>
      <c r="S938" s="38"/>
      <c r="T938" s="39"/>
      <c r="U938" s="28"/>
      <c r="V938" s="9"/>
      <c r="W938" s="28"/>
      <c r="X938" s="9"/>
    </row>
    <row r="939" spans="13:24" ht="15">
      <c r="M939" s="46"/>
      <c r="N939" s="46"/>
      <c r="O939" s="47"/>
      <c r="P939" s="46"/>
      <c r="Q939" s="47"/>
      <c r="R939" s="38"/>
      <c r="S939" s="38"/>
      <c r="T939" s="39"/>
      <c r="U939" s="28"/>
      <c r="V939" s="9"/>
      <c r="W939" s="28"/>
      <c r="X939" s="9"/>
    </row>
    <row r="940" spans="13:24" ht="15">
      <c r="M940" s="46"/>
      <c r="N940" s="48"/>
      <c r="O940" s="47"/>
      <c r="P940" s="46"/>
      <c r="Q940" s="47"/>
      <c r="R940" s="38"/>
      <c r="S940" s="38"/>
      <c r="T940" s="39"/>
      <c r="U940" s="28"/>
      <c r="V940" s="9"/>
      <c r="W940" s="28"/>
      <c r="X940" s="9"/>
    </row>
    <row r="941" spans="13:24" ht="15">
      <c r="M941" s="46"/>
      <c r="N941" s="48"/>
      <c r="O941" s="47"/>
      <c r="P941" s="46"/>
      <c r="Q941" s="47"/>
      <c r="R941" s="38"/>
      <c r="S941" s="38"/>
      <c r="T941" s="39"/>
      <c r="U941" s="28"/>
      <c r="V941" s="9"/>
      <c r="W941" s="28"/>
      <c r="X941" s="9"/>
    </row>
    <row r="942" spans="13:24" ht="15">
      <c r="M942" s="46"/>
      <c r="N942" s="46"/>
      <c r="O942" s="47"/>
      <c r="P942" s="46"/>
      <c r="Q942" s="47"/>
      <c r="R942" s="38"/>
      <c r="S942" s="38"/>
      <c r="T942" s="39"/>
      <c r="U942" s="28"/>
      <c r="V942" s="9"/>
      <c r="W942" s="28"/>
      <c r="X942" s="9"/>
    </row>
    <row r="943" spans="13:24" ht="15">
      <c r="M943" s="46"/>
      <c r="N943" s="48"/>
      <c r="O943" s="47"/>
      <c r="P943" s="46"/>
      <c r="Q943" s="47"/>
      <c r="R943" s="38"/>
      <c r="S943" s="38"/>
      <c r="T943" s="39"/>
      <c r="U943" s="28"/>
      <c r="V943" s="9"/>
      <c r="W943" s="28"/>
      <c r="X943" s="9"/>
    </row>
    <row r="944" spans="13:24" ht="15">
      <c r="M944" s="46"/>
      <c r="N944" s="48"/>
      <c r="O944" s="47"/>
      <c r="P944" s="46"/>
      <c r="Q944" s="47"/>
      <c r="R944" s="38"/>
      <c r="S944" s="38"/>
      <c r="T944" s="39"/>
      <c r="U944" s="28"/>
      <c r="V944" s="9"/>
      <c r="W944" s="28"/>
      <c r="X944" s="9"/>
    </row>
    <row r="945" spans="13:24" ht="15">
      <c r="M945" s="46"/>
      <c r="N945" s="48"/>
      <c r="O945" s="47"/>
      <c r="P945" s="46"/>
      <c r="Q945" s="47"/>
      <c r="R945" s="38"/>
      <c r="S945" s="38"/>
      <c r="T945" s="39"/>
      <c r="U945" s="28"/>
      <c r="V945" s="9"/>
      <c r="W945" s="28"/>
      <c r="X945" s="9"/>
    </row>
    <row r="946" spans="13:24" ht="15">
      <c r="M946" s="46"/>
      <c r="N946" s="48"/>
      <c r="O946" s="47"/>
      <c r="P946" s="46"/>
      <c r="Q946" s="47"/>
      <c r="R946" s="38"/>
      <c r="S946" s="38"/>
      <c r="T946" s="39"/>
      <c r="U946" s="28"/>
      <c r="V946" s="9"/>
      <c r="W946" s="28"/>
      <c r="X946" s="9"/>
    </row>
    <row r="947" spans="13:24" ht="15">
      <c r="M947" s="46"/>
      <c r="N947" s="48"/>
      <c r="O947" s="47"/>
      <c r="P947" s="46"/>
      <c r="Q947" s="47"/>
      <c r="R947" s="38"/>
      <c r="S947" s="38"/>
      <c r="T947" s="39"/>
      <c r="U947" s="28"/>
      <c r="V947" s="9"/>
      <c r="W947" s="28"/>
      <c r="X947" s="9"/>
    </row>
    <row r="948" spans="13:24" ht="15">
      <c r="M948" s="46"/>
      <c r="N948" s="48"/>
      <c r="O948" s="47"/>
      <c r="P948" s="46"/>
      <c r="Q948" s="47"/>
      <c r="R948" s="38"/>
      <c r="S948" s="38"/>
      <c r="T948" s="39"/>
      <c r="U948" s="28"/>
      <c r="V948" s="9"/>
      <c r="W948" s="28"/>
      <c r="X948" s="9"/>
    </row>
    <row r="949" spans="13:24" ht="15">
      <c r="M949" s="46"/>
      <c r="N949" s="48"/>
      <c r="O949" s="47"/>
      <c r="P949" s="46"/>
      <c r="Q949" s="47"/>
      <c r="R949" s="38"/>
      <c r="S949" s="38"/>
      <c r="T949" s="39"/>
      <c r="U949" s="28"/>
      <c r="V949" s="9"/>
      <c r="W949" s="28"/>
      <c r="X949" s="9"/>
    </row>
    <row r="950" spans="13:24" ht="15">
      <c r="M950" s="46"/>
      <c r="N950" s="48"/>
      <c r="O950" s="47"/>
      <c r="P950" s="46"/>
      <c r="Q950" s="47"/>
      <c r="R950" s="38"/>
      <c r="S950" s="38"/>
      <c r="T950" s="39"/>
      <c r="U950" s="28"/>
      <c r="V950" s="9"/>
      <c r="W950" s="28"/>
      <c r="X950" s="9"/>
    </row>
    <row r="951" spans="13:24" ht="15">
      <c r="M951" s="46"/>
      <c r="N951" s="48"/>
      <c r="O951" s="47"/>
      <c r="P951" s="46"/>
      <c r="Q951" s="47"/>
      <c r="R951" s="38"/>
      <c r="S951" s="38"/>
      <c r="T951" s="39"/>
      <c r="U951" s="28"/>
      <c r="V951" s="9"/>
      <c r="W951" s="28"/>
      <c r="X951" s="9"/>
    </row>
    <row r="952" spans="13:24" ht="15">
      <c r="M952" s="46"/>
      <c r="N952" s="46"/>
      <c r="O952" s="47"/>
      <c r="P952" s="46"/>
      <c r="Q952" s="47"/>
      <c r="R952" s="38"/>
      <c r="S952" s="38"/>
      <c r="T952" s="39"/>
      <c r="U952" s="28"/>
      <c r="V952" s="9"/>
      <c r="W952" s="28"/>
      <c r="X952" s="9"/>
    </row>
    <row r="953" spans="13:24" ht="15">
      <c r="M953" s="46"/>
      <c r="N953" s="48"/>
      <c r="O953" s="47"/>
      <c r="P953" s="46"/>
      <c r="Q953" s="47"/>
      <c r="R953" s="38"/>
      <c r="S953" s="38"/>
      <c r="T953" s="39"/>
      <c r="U953" s="28"/>
      <c r="V953" s="9"/>
      <c r="W953" s="28"/>
      <c r="X953" s="9"/>
    </row>
    <row r="954" spans="13:24" ht="15">
      <c r="M954" s="46"/>
      <c r="N954" s="46"/>
      <c r="O954" s="47"/>
      <c r="P954" s="46"/>
      <c r="Q954" s="47"/>
      <c r="R954" s="38"/>
      <c r="S954" s="38"/>
      <c r="T954" s="39"/>
      <c r="U954" s="28"/>
      <c r="V954" s="9"/>
      <c r="W954" s="28"/>
      <c r="X954" s="9"/>
    </row>
    <row r="955" spans="13:24" ht="15">
      <c r="M955" s="46"/>
      <c r="N955" s="48"/>
      <c r="O955" s="47"/>
      <c r="P955" s="46"/>
      <c r="Q955" s="47"/>
      <c r="R955" s="38"/>
      <c r="S955" s="38"/>
      <c r="T955" s="39"/>
      <c r="U955" s="28"/>
      <c r="V955" s="9"/>
      <c r="W955" s="28"/>
      <c r="X955" s="9"/>
    </row>
    <row r="956" spans="13:24" ht="15">
      <c r="M956" s="46"/>
      <c r="N956" s="46"/>
      <c r="O956" s="47"/>
      <c r="P956" s="46"/>
      <c r="Q956" s="47"/>
      <c r="R956" s="38"/>
      <c r="S956" s="38"/>
      <c r="T956" s="39"/>
      <c r="U956" s="28"/>
      <c r="V956" s="9"/>
      <c r="W956" s="28"/>
      <c r="X956" s="9"/>
    </row>
    <row r="957" spans="13:24" ht="15">
      <c r="M957" s="46"/>
      <c r="N957" s="48"/>
      <c r="O957" s="47"/>
      <c r="P957" s="46"/>
      <c r="Q957" s="47"/>
      <c r="R957" s="38"/>
      <c r="S957" s="38"/>
      <c r="T957" s="39"/>
      <c r="U957" s="28"/>
      <c r="V957" s="9"/>
      <c r="W957" s="28"/>
      <c r="X957" s="9"/>
    </row>
    <row r="958" spans="13:24" ht="15">
      <c r="M958" s="46"/>
      <c r="N958" s="48"/>
      <c r="O958" s="47"/>
      <c r="P958" s="46"/>
      <c r="Q958" s="47"/>
      <c r="R958" s="38"/>
      <c r="S958" s="38"/>
      <c r="T958" s="39"/>
      <c r="U958" s="28"/>
      <c r="V958" s="9"/>
      <c r="W958" s="28"/>
      <c r="X958" s="9"/>
    </row>
    <row r="959" spans="13:24" ht="15">
      <c r="M959" s="46"/>
      <c r="N959" s="48"/>
      <c r="O959" s="47"/>
      <c r="P959" s="46"/>
      <c r="Q959" s="47"/>
      <c r="R959" s="38"/>
      <c r="S959" s="38"/>
      <c r="T959" s="39"/>
      <c r="U959" s="28"/>
      <c r="V959" s="9"/>
      <c r="W959" s="28"/>
      <c r="X959" s="9"/>
    </row>
    <row r="960" spans="13:24" ht="15">
      <c r="M960" s="46"/>
      <c r="N960" s="48"/>
      <c r="O960" s="47"/>
      <c r="P960" s="46"/>
      <c r="Q960" s="47"/>
      <c r="R960" s="38"/>
      <c r="S960" s="38"/>
      <c r="T960" s="39"/>
      <c r="U960" s="28"/>
      <c r="V960" s="9"/>
      <c r="W960" s="28"/>
      <c r="X960" s="9"/>
    </row>
    <row r="961" spans="13:24" ht="15">
      <c r="M961" s="46"/>
      <c r="N961" s="48"/>
      <c r="O961" s="47"/>
      <c r="P961" s="46"/>
      <c r="Q961" s="47"/>
      <c r="R961" s="38"/>
      <c r="S961" s="38"/>
      <c r="T961" s="39"/>
      <c r="U961" s="28"/>
      <c r="V961" s="9"/>
      <c r="W961" s="28"/>
      <c r="X961" s="9"/>
    </row>
    <row r="962" spans="13:24" ht="15">
      <c r="M962" s="46"/>
      <c r="N962" s="48"/>
      <c r="O962" s="47"/>
      <c r="P962" s="46"/>
      <c r="Q962" s="47"/>
      <c r="R962" s="38"/>
      <c r="S962" s="38"/>
      <c r="T962" s="39"/>
      <c r="U962" s="28"/>
      <c r="V962" s="9"/>
      <c r="W962" s="28"/>
      <c r="X962" s="9"/>
    </row>
    <row r="963" spans="13:24" ht="15">
      <c r="M963" s="46"/>
      <c r="N963" s="48"/>
      <c r="O963" s="47"/>
      <c r="P963" s="46"/>
      <c r="Q963" s="47"/>
      <c r="R963" s="38"/>
      <c r="S963" s="38"/>
      <c r="T963" s="39"/>
      <c r="U963" s="28"/>
      <c r="V963" s="9"/>
      <c r="W963" s="28"/>
      <c r="X963" s="9"/>
    </row>
    <row r="964" spans="13:24" ht="15">
      <c r="M964" s="46"/>
      <c r="N964" s="48"/>
      <c r="O964" s="47"/>
      <c r="P964" s="46"/>
      <c r="Q964" s="47"/>
      <c r="R964" s="38"/>
      <c r="S964" s="38"/>
      <c r="T964" s="39"/>
      <c r="U964" s="28"/>
      <c r="V964" s="9"/>
      <c r="W964" s="28"/>
      <c r="X964" s="9"/>
    </row>
    <row r="965" spans="13:24" ht="15">
      <c r="M965" s="46"/>
      <c r="N965" s="48"/>
      <c r="O965" s="47"/>
      <c r="P965" s="46"/>
      <c r="Q965" s="47"/>
      <c r="R965" s="38"/>
      <c r="S965" s="38"/>
      <c r="T965" s="39"/>
      <c r="U965" s="28"/>
      <c r="V965" s="9"/>
      <c r="W965" s="28"/>
      <c r="X965" s="9"/>
    </row>
    <row r="966" spans="13:24" ht="15">
      <c r="M966" s="46"/>
      <c r="N966" s="46"/>
      <c r="O966" s="47"/>
      <c r="P966" s="46"/>
      <c r="Q966" s="47"/>
      <c r="R966" s="38"/>
      <c r="S966" s="38"/>
      <c r="T966" s="39"/>
      <c r="U966" s="28"/>
      <c r="V966" s="9"/>
      <c r="W966" s="28"/>
      <c r="X966" s="9"/>
    </row>
    <row r="967" spans="13:24" ht="15">
      <c r="M967" s="46"/>
      <c r="N967" s="48"/>
      <c r="O967" s="47"/>
      <c r="P967" s="46"/>
      <c r="Q967" s="47"/>
      <c r="R967" s="38"/>
      <c r="S967" s="38"/>
      <c r="T967" s="39"/>
      <c r="U967" s="28"/>
      <c r="V967" s="9"/>
      <c r="W967" s="28"/>
      <c r="X967" s="9"/>
    </row>
    <row r="968" spans="13:24" ht="15">
      <c r="M968" s="46"/>
      <c r="N968" s="48"/>
      <c r="O968" s="47"/>
      <c r="P968" s="46"/>
      <c r="Q968" s="47"/>
      <c r="R968" s="38"/>
      <c r="S968" s="38"/>
      <c r="T968" s="39"/>
      <c r="U968" s="28"/>
      <c r="V968" s="9"/>
      <c r="W968" s="28"/>
      <c r="X968" s="9"/>
    </row>
    <row r="969" spans="13:24" ht="15">
      <c r="M969" s="46"/>
      <c r="N969" s="48"/>
      <c r="O969" s="47"/>
      <c r="P969" s="46"/>
      <c r="Q969" s="47"/>
      <c r="R969" s="38"/>
      <c r="S969" s="38"/>
      <c r="T969" s="39"/>
      <c r="U969" s="28"/>
      <c r="V969" s="9"/>
      <c r="W969" s="28"/>
      <c r="X969" s="9"/>
    </row>
    <row r="970" spans="13:24" ht="15">
      <c r="M970" s="46"/>
      <c r="N970" s="46"/>
      <c r="O970" s="47"/>
      <c r="P970" s="46"/>
      <c r="Q970" s="47"/>
      <c r="R970" s="38"/>
      <c r="S970" s="38"/>
      <c r="T970" s="39"/>
      <c r="U970" s="28"/>
      <c r="V970" s="9"/>
      <c r="W970" s="28"/>
      <c r="X970" s="9"/>
    </row>
    <row r="971" spans="13:24" ht="15">
      <c r="M971" s="46"/>
      <c r="N971" s="48"/>
      <c r="O971" s="47"/>
      <c r="P971" s="46"/>
      <c r="Q971" s="47"/>
      <c r="R971" s="38"/>
      <c r="S971" s="38"/>
      <c r="T971" s="39"/>
      <c r="U971" s="28"/>
      <c r="V971" s="9"/>
      <c r="W971" s="28"/>
      <c r="X971" s="9"/>
    </row>
    <row r="972" spans="13:24" ht="15">
      <c r="M972" s="46"/>
      <c r="N972" s="46"/>
      <c r="O972" s="47"/>
      <c r="P972" s="46"/>
      <c r="Q972" s="47"/>
      <c r="R972" s="38"/>
      <c r="S972" s="38"/>
      <c r="T972" s="39"/>
      <c r="U972" s="28"/>
      <c r="V972" s="9"/>
      <c r="W972" s="28"/>
      <c r="X972" s="9"/>
    </row>
    <row r="973" spans="13:24" ht="15">
      <c r="M973" s="46"/>
      <c r="N973" s="48"/>
      <c r="O973" s="47"/>
      <c r="P973" s="46"/>
      <c r="Q973" s="47"/>
      <c r="R973" s="38"/>
      <c r="S973" s="38"/>
      <c r="T973" s="39"/>
      <c r="U973" s="28"/>
      <c r="V973" s="9"/>
      <c r="W973" s="28"/>
      <c r="X973" s="9"/>
    </row>
    <row r="974" spans="13:24" ht="15">
      <c r="M974" s="46"/>
      <c r="N974" s="48"/>
      <c r="O974" s="47"/>
      <c r="P974" s="46"/>
      <c r="Q974" s="47"/>
      <c r="R974" s="38"/>
      <c r="S974" s="38"/>
      <c r="T974" s="39"/>
      <c r="U974" s="28"/>
      <c r="V974" s="9"/>
      <c r="W974" s="28"/>
      <c r="X974" s="9"/>
    </row>
    <row r="975" spans="13:24" ht="15">
      <c r="M975" s="46"/>
      <c r="N975" s="48"/>
      <c r="O975" s="47"/>
      <c r="P975" s="46"/>
      <c r="Q975" s="47"/>
      <c r="R975" s="38"/>
      <c r="S975" s="38"/>
      <c r="T975" s="39"/>
      <c r="U975" s="28"/>
      <c r="V975" s="9"/>
      <c r="W975" s="28"/>
      <c r="X975" s="9"/>
    </row>
    <row r="976" spans="13:24" ht="15">
      <c r="M976" s="46"/>
      <c r="N976" s="48"/>
      <c r="O976" s="47"/>
      <c r="P976" s="46"/>
      <c r="Q976" s="47"/>
      <c r="R976" s="38"/>
      <c r="S976" s="38"/>
      <c r="T976" s="39"/>
      <c r="U976" s="28"/>
      <c r="V976" s="9"/>
      <c r="W976" s="28"/>
      <c r="X976" s="9"/>
    </row>
    <row r="977" spans="13:24" ht="15">
      <c r="M977" s="46"/>
      <c r="N977" s="48"/>
      <c r="O977" s="47"/>
      <c r="P977" s="46"/>
      <c r="Q977" s="47"/>
      <c r="R977" s="38"/>
      <c r="S977" s="38"/>
      <c r="T977" s="39"/>
      <c r="U977" s="28"/>
      <c r="V977" s="9"/>
      <c r="W977" s="28"/>
      <c r="X977" s="9"/>
    </row>
    <row r="978" spans="13:24" ht="15">
      <c r="M978" s="46"/>
      <c r="N978" s="48"/>
      <c r="O978" s="47"/>
      <c r="P978" s="46"/>
      <c r="Q978" s="47"/>
      <c r="R978" s="38"/>
      <c r="S978" s="38"/>
      <c r="T978" s="39"/>
      <c r="U978" s="28"/>
      <c r="V978" s="9"/>
      <c r="W978" s="28"/>
      <c r="X978" s="9"/>
    </row>
    <row r="979" spans="13:24" ht="15">
      <c r="M979" s="46"/>
      <c r="N979" s="48"/>
      <c r="O979" s="47"/>
      <c r="P979" s="46"/>
      <c r="Q979" s="47"/>
      <c r="R979" s="38"/>
      <c r="S979" s="38"/>
      <c r="T979" s="39"/>
      <c r="U979" s="28"/>
      <c r="V979" s="9"/>
      <c r="W979" s="28"/>
      <c r="X979" s="9"/>
    </row>
    <row r="980" spans="13:24" ht="15">
      <c r="M980" s="46"/>
      <c r="N980" s="48"/>
      <c r="O980" s="47"/>
      <c r="P980" s="46"/>
      <c r="Q980" s="47"/>
      <c r="R980" s="38"/>
      <c r="S980" s="38"/>
      <c r="T980" s="39"/>
      <c r="U980" s="28"/>
      <c r="V980" s="9"/>
      <c r="W980" s="28"/>
      <c r="X980" s="9"/>
    </row>
    <row r="981" spans="13:24" ht="15">
      <c r="M981" s="46"/>
      <c r="N981" s="48"/>
      <c r="O981" s="47"/>
      <c r="P981" s="46"/>
      <c r="Q981" s="47"/>
      <c r="R981" s="38"/>
      <c r="S981" s="38"/>
      <c r="T981" s="39"/>
      <c r="U981" s="28"/>
      <c r="V981" s="9"/>
      <c r="W981" s="28"/>
      <c r="X981" s="9"/>
    </row>
    <row r="982" spans="13:24" ht="15">
      <c r="M982" s="46"/>
      <c r="N982" s="48"/>
      <c r="O982" s="47"/>
      <c r="P982" s="46"/>
      <c r="Q982" s="47"/>
      <c r="R982" s="38"/>
      <c r="S982" s="38"/>
      <c r="T982" s="39"/>
      <c r="U982" s="28"/>
      <c r="V982" s="9"/>
      <c r="W982" s="28"/>
      <c r="X982" s="9"/>
    </row>
    <row r="983" spans="13:24" ht="15">
      <c r="M983" s="46"/>
      <c r="N983" s="48"/>
      <c r="O983" s="47"/>
      <c r="P983" s="46"/>
      <c r="Q983" s="47"/>
      <c r="R983" s="38"/>
      <c r="S983" s="38"/>
      <c r="T983" s="39"/>
      <c r="U983" s="28"/>
      <c r="V983" s="9"/>
      <c r="W983" s="28"/>
      <c r="X983" s="9"/>
    </row>
    <row r="984" spans="13:24" ht="15">
      <c r="M984" s="46"/>
      <c r="N984" s="46"/>
      <c r="O984" s="47"/>
      <c r="P984" s="46"/>
      <c r="Q984" s="47"/>
      <c r="R984" s="38"/>
      <c r="S984" s="38"/>
      <c r="T984" s="39"/>
      <c r="U984" s="28"/>
      <c r="V984" s="9"/>
      <c r="W984" s="28"/>
      <c r="X984" s="9"/>
    </row>
    <row r="985" spans="13:24" ht="15">
      <c r="M985" s="46"/>
      <c r="N985" s="48"/>
      <c r="O985" s="47"/>
      <c r="P985" s="46"/>
      <c r="Q985" s="47"/>
      <c r="R985" s="38"/>
      <c r="S985" s="38"/>
      <c r="T985" s="39"/>
      <c r="U985" s="28"/>
      <c r="V985" s="9"/>
      <c r="W985" s="28"/>
      <c r="X985" s="9"/>
    </row>
    <row r="986" spans="13:24" ht="15">
      <c r="M986" s="46"/>
      <c r="N986" s="46"/>
      <c r="O986" s="47"/>
      <c r="P986" s="46"/>
      <c r="Q986" s="47"/>
      <c r="R986" s="38"/>
      <c r="S986" s="38"/>
      <c r="T986" s="39"/>
      <c r="U986" s="28"/>
      <c r="V986" s="9"/>
      <c r="W986" s="28"/>
      <c r="X986" s="9"/>
    </row>
    <row r="987" spans="13:24" ht="15">
      <c r="M987" s="46"/>
      <c r="N987" s="48"/>
      <c r="O987" s="47"/>
      <c r="P987" s="46"/>
      <c r="Q987" s="47"/>
      <c r="R987" s="38"/>
      <c r="S987" s="38"/>
      <c r="T987" s="39"/>
      <c r="U987" s="28"/>
      <c r="V987" s="9"/>
      <c r="W987" s="28"/>
      <c r="X987" s="9"/>
    </row>
    <row r="988" spans="13:24" ht="15">
      <c r="M988" s="46"/>
      <c r="N988" s="48"/>
      <c r="O988" s="47"/>
      <c r="P988" s="46"/>
      <c r="Q988" s="47"/>
      <c r="R988" s="38"/>
      <c r="S988" s="38"/>
      <c r="T988" s="39"/>
      <c r="U988" s="28"/>
      <c r="V988" s="9"/>
      <c r="W988" s="28"/>
      <c r="X988" s="9"/>
    </row>
    <row r="989" spans="13:24" ht="15">
      <c r="M989" s="46"/>
      <c r="N989" s="48"/>
      <c r="O989" s="47"/>
      <c r="P989" s="46"/>
      <c r="Q989" s="47"/>
      <c r="R989" s="38"/>
      <c r="S989" s="38"/>
      <c r="T989" s="39"/>
      <c r="U989" s="28"/>
      <c r="V989" s="9"/>
      <c r="W989" s="28"/>
      <c r="X989" s="9"/>
    </row>
    <row r="990" spans="13:24" ht="15">
      <c r="M990" s="46"/>
      <c r="N990" s="48"/>
      <c r="O990" s="47"/>
      <c r="P990" s="46"/>
      <c r="Q990" s="47"/>
      <c r="R990" s="38"/>
      <c r="S990" s="38"/>
      <c r="T990" s="39"/>
      <c r="U990" s="28"/>
      <c r="V990" s="9"/>
      <c r="W990" s="28"/>
      <c r="X990" s="9"/>
    </row>
    <row r="991" spans="13:24" ht="15">
      <c r="M991" s="46"/>
      <c r="N991" s="48"/>
      <c r="O991" s="47"/>
      <c r="P991" s="46"/>
      <c r="Q991" s="47"/>
      <c r="R991" s="38"/>
      <c r="S991" s="38"/>
      <c r="T991" s="39"/>
      <c r="U991" s="28"/>
      <c r="V991" s="9"/>
      <c r="W991" s="28"/>
      <c r="X991" s="9"/>
    </row>
    <row r="992" spans="13:24" ht="15">
      <c r="M992" s="46"/>
      <c r="N992" s="48"/>
      <c r="O992" s="47"/>
      <c r="P992" s="46"/>
      <c r="Q992" s="47"/>
      <c r="R992" s="38"/>
      <c r="S992" s="38"/>
      <c r="T992" s="39"/>
      <c r="U992" s="28"/>
      <c r="V992" s="9"/>
      <c r="W992" s="28"/>
      <c r="X992" s="9"/>
    </row>
    <row r="993" spans="13:24" ht="15">
      <c r="M993" s="46"/>
      <c r="N993" s="46"/>
      <c r="O993" s="47"/>
      <c r="P993" s="46"/>
      <c r="Q993" s="47"/>
      <c r="R993" s="38"/>
      <c r="S993" s="38"/>
      <c r="T993" s="39"/>
      <c r="U993" s="28"/>
      <c r="V993" s="9"/>
      <c r="W993" s="28"/>
      <c r="X993" s="9"/>
    </row>
    <row r="994" spans="13:24" ht="15">
      <c r="M994" s="46"/>
      <c r="N994" s="48"/>
      <c r="O994" s="47"/>
      <c r="P994" s="46"/>
      <c r="Q994" s="47"/>
      <c r="R994" s="38"/>
      <c r="S994" s="38"/>
      <c r="T994" s="39"/>
      <c r="U994" s="28"/>
      <c r="V994" s="9"/>
      <c r="W994" s="28"/>
      <c r="X994" s="9"/>
    </row>
    <row r="995" spans="13:24" ht="15">
      <c r="M995" s="46"/>
      <c r="N995" s="48"/>
      <c r="O995" s="47"/>
      <c r="P995" s="46"/>
      <c r="Q995" s="47"/>
      <c r="R995" s="38"/>
      <c r="S995" s="38"/>
      <c r="T995" s="39"/>
      <c r="U995" s="28"/>
      <c r="V995" s="9"/>
      <c r="W995" s="28"/>
      <c r="X995" s="9"/>
    </row>
    <row r="996" spans="13:24" ht="15">
      <c r="M996" s="46"/>
      <c r="N996" s="48"/>
      <c r="O996" s="47"/>
      <c r="P996" s="46"/>
      <c r="Q996" s="47"/>
      <c r="R996" s="38"/>
      <c r="S996" s="38"/>
      <c r="T996" s="39"/>
      <c r="U996" s="28"/>
      <c r="V996" s="9"/>
      <c r="W996" s="28"/>
      <c r="X996" s="9"/>
    </row>
    <row r="997" spans="13:24" ht="15">
      <c r="M997" s="46"/>
      <c r="N997" s="46"/>
      <c r="O997" s="47"/>
      <c r="P997" s="46"/>
      <c r="Q997" s="47"/>
      <c r="R997" s="38"/>
      <c r="S997" s="38"/>
      <c r="T997" s="39"/>
      <c r="U997" s="28"/>
      <c r="V997" s="9"/>
      <c r="W997" s="28"/>
      <c r="X997" s="9"/>
    </row>
    <row r="998" spans="13:24" ht="15">
      <c r="M998" s="46"/>
      <c r="N998" s="48"/>
      <c r="O998" s="47"/>
      <c r="P998" s="46"/>
      <c r="Q998" s="47"/>
      <c r="R998" s="38"/>
      <c r="S998" s="38"/>
      <c r="T998" s="39"/>
      <c r="U998" s="28"/>
      <c r="V998" s="9"/>
      <c r="W998" s="28"/>
      <c r="X998" s="9"/>
    </row>
    <row r="999" spans="13:24" ht="15">
      <c r="M999" s="46"/>
      <c r="N999" s="46"/>
      <c r="O999" s="47"/>
      <c r="P999" s="46"/>
      <c r="Q999" s="47"/>
      <c r="R999" s="38"/>
      <c r="S999" s="38"/>
      <c r="T999" s="39"/>
      <c r="U999" s="28"/>
      <c r="V999" s="9"/>
      <c r="W999" s="28"/>
      <c r="X999" s="9"/>
    </row>
    <row r="1000" spans="13:24" ht="15">
      <c r="M1000" s="46"/>
      <c r="N1000" s="48"/>
      <c r="O1000" s="47"/>
      <c r="P1000" s="46"/>
      <c r="Q1000" s="47"/>
      <c r="R1000" s="38"/>
      <c r="S1000" s="38"/>
      <c r="T1000" s="39"/>
      <c r="U1000" s="28"/>
      <c r="V1000" s="9"/>
      <c r="W1000" s="28"/>
      <c r="X1000" s="9"/>
    </row>
    <row r="1001" spans="13:24" ht="15">
      <c r="M1001" s="46"/>
      <c r="N1001" s="46"/>
      <c r="O1001" s="47"/>
      <c r="P1001" s="46"/>
      <c r="Q1001" s="47"/>
      <c r="R1001" s="38"/>
      <c r="S1001" s="38"/>
      <c r="T1001" s="39"/>
      <c r="U1001" s="28"/>
      <c r="V1001" s="9"/>
      <c r="W1001" s="28"/>
      <c r="X1001" s="9"/>
    </row>
    <row r="1002" spans="13:24" ht="15">
      <c r="M1002" s="46"/>
      <c r="N1002" s="48"/>
      <c r="O1002" s="47"/>
      <c r="P1002" s="46"/>
      <c r="Q1002" s="47"/>
      <c r="R1002" s="38"/>
      <c r="S1002" s="38"/>
      <c r="T1002" s="39"/>
      <c r="U1002" s="28"/>
      <c r="V1002" s="9"/>
      <c r="W1002" s="28"/>
      <c r="X1002" s="9"/>
    </row>
    <row r="1003" spans="13:24" ht="15">
      <c r="M1003" s="46"/>
      <c r="N1003" s="48"/>
      <c r="O1003" s="47"/>
      <c r="P1003" s="46"/>
      <c r="Q1003" s="47"/>
      <c r="R1003" s="38"/>
      <c r="S1003" s="38"/>
      <c r="T1003" s="39"/>
      <c r="U1003" s="28"/>
      <c r="V1003" s="9"/>
      <c r="W1003" s="28"/>
      <c r="X1003" s="9"/>
    </row>
  </sheetData>
  <mergeCells count="1">
    <mergeCell ref="B18:C18"/>
  </mergeCells>
  <phoneticPr fontId="11" type="noConversion"/>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583F0-4D5E-4ADE-BA0E-CAD3C44A7464}">
  <dimension ref="A1:AF1003"/>
  <sheetViews>
    <sheetView topLeftCell="B1" zoomScale="70" zoomScaleNormal="70" workbookViewId="0">
      <selection activeCell="U27" sqref="U27"/>
    </sheetView>
  </sheetViews>
  <sheetFormatPr defaultColWidth="9" defaultRowHeight="12.75"/>
  <cols>
    <col min="1" max="1" width="18.42578125" style="3" bestFit="1" customWidth="1"/>
    <col min="2" max="2" width="9.5703125" style="26" bestFit="1" customWidth="1"/>
    <col min="3" max="3" width="19.42578125" style="26" bestFit="1" customWidth="1"/>
    <col min="4" max="4" width="11.42578125" style="26" bestFit="1" customWidth="1"/>
    <col min="5" max="5" width="18.5703125" style="26" bestFit="1" customWidth="1"/>
    <col min="6" max="6" width="12.5703125" style="26" bestFit="1" customWidth="1"/>
    <col min="7" max="7" width="18.42578125" style="26" bestFit="1" customWidth="1"/>
    <col min="8" max="9" width="9" style="3"/>
    <col min="10" max="10" width="9.42578125" style="3" bestFit="1" customWidth="1"/>
    <col min="11" max="11" width="9" style="3"/>
    <col min="12" max="12" width="17.7109375" style="3" customWidth="1"/>
    <col min="13" max="13" width="17" style="12" customWidth="1"/>
    <col min="14" max="14" width="11.7109375" style="12" bestFit="1" customWidth="1"/>
    <col min="15" max="16" width="9" style="12"/>
    <col min="17" max="17" width="11.42578125" style="12" bestFit="1" customWidth="1"/>
    <col min="18" max="18" width="10.140625" style="3" bestFit="1" customWidth="1"/>
    <col min="19" max="19" width="10.140625" style="3" customWidth="1"/>
    <col min="20" max="20" width="13.42578125" style="3" bestFit="1" customWidth="1"/>
    <col min="21" max="21" width="16" style="3" bestFit="1" customWidth="1"/>
    <col min="22" max="22" width="11.42578125" style="3" bestFit="1" customWidth="1"/>
    <col min="23" max="23" width="9" style="3"/>
    <col min="24" max="24" width="14.140625" style="3" customWidth="1"/>
    <col min="25" max="25" width="10.42578125" style="3" customWidth="1"/>
    <col min="26" max="26" width="10.7109375" style="3" customWidth="1"/>
    <col min="27" max="27" width="25" style="3" bestFit="1" customWidth="1"/>
    <col min="28" max="29" width="16.42578125" style="3" customWidth="1"/>
    <col min="30" max="30" width="11.85546875" style="3" bestFit="1" customWidth="1"/>
    <col min="31" max="31" width="18.140625" style="3" bestFit="1" customWidth="1"/>
    <col min="32" max="32" width="14.7109375" style="3" customWidth="1"/>
    <col min="33" max="16384" width="9" style="3"/>
  </cols>
  <sheetData>
    <row r="1" spans="1:32" ht="13.5" thickBot="1">
      <c r="A1" s="1" t="s">
        <v>44</v>
      </c>
      <c r="B1" s="2" t="s">
        <v>0</v>
      </c>
      <c r="C1" s="2" t="s">
        <v>45</v>
      </c>
      <c r="D1" s="2" t="s">
        <v>10</v>
      </c>
      <c r="E1" s="2" t="s">
        <v>1</v>
      </c>
      <c r="F1" s="2" t="s">
        <v>2</v>
      </c>
      <c r="G1" s="2" t="s">
        <v>3</v>
      </c>
      <c r="I1" s="4" t="s">
        <v>4</v>
      </c>
      <c r="J1" s="53">
        <f>SLOPE(G4:G29,F4:F29)</f>
        <v>0.38943925678919283</v>
      </c>
      <c r="L1" s="5" t="s">
        <v>5</v>
      </c>
      <c r="M1" s="30" t="s">
        <v>6</v>
      </c>
      <c r="N1" s="30" t="s">
        <v>7</v>
      </c>
      <c r="O1" s="30" t="s">
        <v>8</v>
      </c>
      <c r="P1" s="30" t="s">
        <v>9</v>
      </c>
      <c r="Q1" s="30" t="s">
        <v>10</v>
      </c>
      <c r="R1" s="31" t="s">
        <v>46</v>
      </c>
      <c r="S1" s="31" t="s">
        <v>11</v>
      </c>
      <c r="T1" s="30" t="s">
        <v>12</v>
      </c>
      <c r="U1" s="30" t="s">
        <v>47</v>
      </c>
      <c r="V1" s="30" t="s">
        <v>13</v>
      </c>
      <c r="W1" s="30" t="s">
        <v>14</v>
      </c>
      <c r="X1" s="30" t="s">
        <v>15</v>
      </c>
      <c r="Z1" s="60"/>
      <c r="AA1" s="60"/>
      <c r="AB1" s="60"/>
      <c r="AC1" s="60"/>
    </row>
    <row r="2" spans="1:32" ht="14.25" thickTop="1" thickBot="1">
      <c r="B2" s="6" t="s">
        <v>16</v>
      </c>
      <c r="C2" s="6" t="s">
        <v>17</v>
      </c>
      <c r="D2" s="6" t="s">
        <v>18</v>
      </c>
      <c r="E2" s="6" t="s">
        <v>17</v>
      </c>
      <c r="F2" s="6" t="s">
        <v>16</v>
      </c>
      <c r="G2" s="6" t="s">
        <v>17</v>
      </c>
      <c r="I2" s="7" t="s">
        <v>19</v>
      </c>
      <c r="J2" s="54">
        <f>1/J1+1</f>
        <v>3.5677945470744095</v>
      </c>
      <c r="M2" s="30" t="s">
        <v>17</v>
      </c>
      <c r="N2" s="30" t="s">
        <v>17</v>
      </c>
      <c r="O2" s="30" t="s">
        <v>20</v>
      </c>
      <c r="P2" s="30" t="s">
        <v>21</v>
      </c>
      <c r="Q2" s="30" t="s">
        <v>18</v>
      </c>
      <c r="R2" s="31" t="s">
        <v>22</v>
      </c>
      <c r="S2" s="31"/>
      <c r="T2" s="29"/>
      <c r="U2" s="31"/>
      <c r="V2" s="30"/>
      <c r="W2" s="29"/>
      <c r="X2" s="30"/>
      <c r="Y2" s="57"/>
      <c r="Z2" s="61" t="s">
        <v>23</v>
      </c>
      <c r="AA2" s="62"/>
      <c r="AB2" s="64" t="s">
        <v>24</v>
      </c>
      <c r="AC2" s="63">
        <v>0.35</v>
      </c>
    </row>
    <row r="3" spans="1:32" ht="14.25" thickTop="1" thickBot="1">
      <c r="B3" s="8"/>
      <c r="C3" s="8"/>
      <c r="D3" s="8"/>
      <c r="E3" s="8"/>
      <c r="F3" s="8"/>
      <c r="G3" s="8"/>
      <c r="I3" s="108"/>
      <c r="J3" s="13"/>
      <c r="M3" s="30"/>
      <c r="N3" s="30"/>
      <c r="O3" s="30"/>
      <c r="P3" s="109">
        <v>0</v>
      </c>
      <c r="Q3" s="109"/>
      <c r="R3" s="110">
        <f>AVERAGE(R4:R13)</f>
        <v>9.7473081073157068</v>
      </c>
      <c r="S3" s="110">
        <f>AVERAGE(R4:R13)</f>
        <v>9.7473081073157068</v>
      </c>
      <c r="T3" s="111">
        <v>0</v>
      </c>
      <c r="U3" s="31"/>
      <c r="V3" s="106" t="str">
        <f t="shared" ref="V3:V36" si="0">IF(T3&lt;100,"",LOG(T3))</f>
        <v/>
      </c>
      <c r="W3" s="29"/>
      <c r="X3" s="30"/>
      <c r="Y3" s="57"/>
      <c r="Z3" s="97"/>
      <c r="AA3" s="62"/>
      <c r="AB3" s="98"/>
      <c r="AC3" s="63"/>
    </row>
    <row r="4" spans="1:32" ht="16.5" thickTop="1" thickBot="1">
      <c r="B4" s="51">
        <v>0.2</v>
      </c>
      <c r="C4" s="32">
        <v>4246000</v>
      </c>
      <c r="D4" s="32">
        <v>38.68</v>
      </c>
      <c r="E4" s="33">
        <f>C4*COS(RADIANS(D4))</f>
        <v>3314634.0008067298</v>
      </c>
      <c r="F4" s="33">
        <f>LOG10(2*PI()*B4)</f>
        <v>9.9209864022096222E-2</v>
      </c>
      <c r="G4" s="33">
        <f>LOG10(E4)</f>
        <v>6.5204355809443095</v>
      </c>
      <c r="L4" s="9"/>
      <c r="M4" s="99">
        <v>19260000</v>
      </c>
      <c r="N4" s="100">
        <v>19200</v>
      </c>
      <c r="O4" s="101">
        <v>9.4508999999999999E-3</v>
      </c>
      <c r="P4" s="100">
        <v>1</v>
      </c>
      <c r="Q4" s="101">
        <v>30.36</v>
      </c>
      <c r="R4" s="56">
        <f>M4*SIN(RADIANS(Q4))/10^6</f>
        <v>9.7346105497463196</v>
      </c>
      <c r="S4" s="56">
        <f t="shared" ref="S4:S67" si="1">R4</f>
        <v>9.7346105497463196</v>
      </c>
      <c r="T4" s="111">
        <v>0</v>
      </c>
      <c r="U4" s="105" t="str">
        <f t="shared" ref="U4:U36" si="2">IF(T4&lt;100,"",LOG(-S4+$Z$6))</f>
        <v/>
      </c>
      <c r="V4" s="106" t="str">
        <f t="shared" si="0"/>
        <v/>
      </c>
      <c r="W4" s="107">
        <f t="shared" ref="W4:W5" si="3">IF(T4&lt;0,0,$Z$6-$AA$6*T4^$AB$6)</f>
        <v>9.7473081073157068</v>
      </c>
      <c r="X4" s="106">
        <f t="shared" ref="X4:X5" si="4">IF(S4&lt;=0,"",(W4-S4)^2)</f>
        <v>1.6122796822790435E-4</v>
      </c>
      <c r="Y4" s="57"/>
      <c r="Z4" s="1" t="s">
        <v>25</v>
      </c>
      <c r="AA4" s="65" t="s">
        <v>48</v>
      </c>
      <c r="AB4" s="62"/>
      <c r="AC4" s="66"/>
      <c r="AD4" s="34"/>
      <c r="AF4" s="10"/>
    </row>
    <row r="5" spans="1:32" ht="16.5" thickTop="1" thickBot="1">
      <c r="B5" s="52">
        <v>0.4</v>
      </c>
      <c r="C5" s="35">
        <v>5673000</v>
      </c>
      <c r="D5" s="35">
        <v>36.99</v>
      </c>
      <c r="E5" s="36">
        <f t="shared" ref="E5:E15" si="5">C5*COS(RADIANS(D5))</f>
        <v>4531255.0517604891</v>
      </c>
      <c r="F5" s="36">
        <f t="shared" ref="F5:F15" si="6">LOG10(2*PI()*B5)</f>
        <v>0.40023985968607745</v>
      </c>
      <c r="G5" s="36">
        <f t="shared" ref="G5:G15" si="7">LOG10(E5)</f>
        <v>6.6562185080972442</v>
      </c>
      <c r="I5" s="11" t="s">
        <v>26</v>
      </c>
      <c r="L5" s="9"/>
      <c r="M5" s="102">
        <v>19260000</v>
      </c>
      <c r="N5" s="103">
        <v>19210</v>
      </c>
      <c r="O5" s="104">
        <v>9.9726099999999998E-2</v>
      </c>
      <c r="P5" s="103">
        <v>2</v>
      </c>
      <c r="Q5" s="104">
        <v>30.38</v>
      </c>
      <c r="R5" s="56">
        <f t="shared" ref="R5:R68" si="8">M5*SIN(RADIANS(Q5))/10^6</f>
        <v>9.7404110167797349</v>
      </c>
      <c r="S5" s="56">
        <f t="shared" si="1"/>
        <v>9.7404110167797349</v>
      </c>
      <c r="T5" s="111">
        <v>0</v>
      </c>
      <c r="U5" s="105" t="str">
        <f t="shared" si="2"/>
        <v/>
      </c>
      <c r="V5" s="106" t="str">
        <f t="shared" si="0"/>
        <v/>
      </c>
      <c r="W5" s="107">
        <f t="shared" si="3"/>
        <v>9.7473081073157068</v>
      </c>
      <c r="X5" s="106">
        <f t="shared" si="4"/>
        <v>4.7569857861394305E-5</v>
      </c>
      <c r="Y5" s="57"/>
      <c r="Z5" s="67" t="s">
        <v>49</v>
      </c>
      <c r="AA5" s="68" t="s">
        <v>50</v>
      </c>
      <c r="AB5" s="68" t="s">
        <v>51</v>
      </c>
      <c r="AC5" s="69" t="s">
        <v>27</v>
      </c>
      <c r="AD5" s="12"/>
      <c r="AF5" s="10"/>
    </row>
    <row r="6" spans="1:32" ht="16.5" thickTop="1" thickBot="1">
      <c r="B6" s="52">
        <v>0.6</v>
      </c>
      <c r="C6" s="35">
        <v>6694000</v>
      </c>
      <c r="D6" s="35">
        <v>36.03</v>
      </c>
      <c r="E6" s="36">
        <f t="shared" si="5"/>
        <v>5413498.8482912704</v>
      </c>
      <c r="F6" s="36">
        <f t="shared" si="6"/>
        <v>0.57633111874175869</v>
      </c>
      <c r="G6" s="36">
        <f t="shared" si="7"/>
        <v>6.7334780487201025</v>
      </c>
      <c r="I6" s="12" t="s">
        <v>52</v>
      </c>
      <c r="J6" s="13">
        <f>J2/(1+J2)</f>
        <v>0.78107596791092926</v>
      </c>
      <c r="L6" s="9"/>
      <c r="M6" s="102">
        <v>19270000</v>
      </c>
      <c r="N6" s="103">
        <v>19170</v>
      </c>
      <c r="O6" s="104">
        <v>9.9513400000000002E-2</v>
      </c>
      <c r="P6" s="103">
        <v>3</v>
      </c>
      <c r="Q6" s="104">
        <v>30.36</v>
      </c>
      <c r="R6" s="56">
        <f t="shared" si="8"/>
        <v>9.7396648646734985</v>
      </c>
      <c r="S6" s="56">
        <f t="shared" si="1"/>
        <v>9.7396648646734985</v>
      </c>
      <c r="T6" s="111">
        <v>0</v>
      </c>
      <c r="U6" s="105" t="str">
        <f t="shared" si="2"/>
        <v/>
      </c>
      <c r="V6" s="106" t="str">
        <f t="shared" si="0"/>
        <v/>
      </c>
      <c r="W6" s="107">
        <f>IF(T6&lt;0,0,$Z$6-$AA$6*T6^$AB$6)</f>
        <v>9.7473081073157068</v>
      </c>
      <c r="X6" s="106">
        <f>IF(S6&lt;=0,"",(W6-S6)^2)</f>
        <v>5.8419158087672724E-5</v>
      </c>
      <c r="Y6" s="57"/>
      <c r="Z6" s="73">
        <f>AVERAGE(S4:S13)</f>
        <v>9.7473081073157068</v>
      </c>
      <c r="AA6" s="72">
        <f>10^(INTERCEPT(U6:U313,V6:V313))</f>
        <v>0.12506602864898214</v>
      </c>
      <c r="AB6" s="70">
        <f>SLOPE(U6:U313,V6:V313)</f>
        <v>0.43741738230652744</v>
      </c>
      <c r="AC6" s="71">
        <f>SUM(X6:X313)</f>
        <v>51.307126774776037</v>
      </c>
      <c r="AD6" s="12"/>
      <c r="AF6" s="10"/>
    </row>
    <row r="7" spans="1:32" ht="16.5" thickTop="1" thickBot="1">
      <c r="B7" s="52">
        <v>0.8</v>
      </c>
      <c r="C7" s="35">
        <v>7511000</v>
      </c>
      <c r="D7" s="35">
        <v>35.39</v>
      </c>
      <c r="E7" s="36">
        <f t="shared" si="5"/>
        <v>6123184.1698848791</v>
      </c>
      <c r="F7" s="36">
        <f t="shared" si="6"/>
        <v>0.70126985535005859</v>
      </c>
      <c r="G7" s="36">
        <f t="shared" si="7"/>
        <v>6.7869773221111966</v>
      </c>
      <c r="I7" s="12" t="s">
        <v>53</v>
      </c>
      <c r="J7" s="13">
        <f>1/(1+J2)</f>
        <v>0.21892403208907063</v>
      </c>
      <c r="L7" s="9"/>
      <c r="M7" s="102">
        <v>19290000</v>
      </c>
      <c r="N7" s="103">
        <v>19220</v>
      </c>
      <c r="O7" s="104">
        <v>9.9663399999999999E-2</v>
      </c>
      <c r="P7" s="103">
        <v>4</v>
      </c>
      <c r="Q7" s="104">
        <v>30.35</v>
      </c>
      <c r="R7" s="56">
        <f t="shared" si="8"/>
        <v>9.7468682979765902</v>
      </c>
      <c r="S7" s="56">
        <f t="shared" si="1"/>
        <v>9.7468682979765902</v>
      </c>
      <c r="T7" s="111">
        <v>0</v>
      </c>
      <c r="U7" s="105" t="str">
        <f t="shared" si="2"/>
        <v/>
      </c>
      <c r="V7" s="106" t="str">
        <f t="shared" si="0"/>
        <v/>
      </c>
      <c r="W7" s="107">
        <f t="shared" ref="W7:W70" si="9">IF(T7&lt;0,0,$Z$6-$AA$6*T7^$AB$6)</f>
        <v>9.7473081073157068</v>
      </c>
      <c r="X7" s="106">
        <f t="shared" ref="X7:X70" si="10">IF(S7&lt;=0,"",(W7-S7)^2)</f>
        <v>1.9343225477426173E-7</v>
      </c>
      <c r="Y7" s="57"/>
      <c r="Z7" s="74"/>
      <c r="AA7" s="75"/>
      <c r="AB7" s="75"/>
      <c r="AC7" s="76"/>
      <c r="AD7" s="12"/>
      <c r="AE7" s="14"/>
      <c r="AF7" s="10"/>
    </row>
    <row r="8" spans="1:32" ht="16.5" thickTop="1" thickBot="1">
      <c r="B8" s="52">
        <v>1</v>
      </c>
      <c r="C8" s="35">
        <v>8204000</v>
      </c>
      <c r="D8" s="35">
        <v>34.89</v>
      </c>
      <c r="E8" s="36">
        <f t="shared" si="5"/>
        <v>6729345.124618181</v>
      </c>
      <c r="F8" s="36">
        <f t="shared" si="6"/>
        <v>0.79817986835811505</v>
      </c>
      <c r="G8" s="36">
        <f t="shared" si="7"/>
        <v>6.8279728023215958</v>
      </c>
      <c r="L8" s="9"/>
      <c r="M8" s="102">
        <v>19300000</v>
      </c>
      <c r="N8" s="103">
        <v>19230</v>
      </c>
      <c r="O8" s="104">
        <v>9.9631200000000003E-2</v>
      </c>
      <c r="P8" s="103">
        <v>5</v>
      </c>
      <c r="Q8" s="104">
        <v>30.34</v>
      </c>
      <c r="R8" s="56">
        <f t="shared" si="8"/>
        <v>9.7490141071649354</v>
      </c>
      <c r="S8" s="56">
        <f t="shared" si="1"/>
        <v>9.7490141071649354</v>
      </c>
      <c r="T8" s="111">
        <v>0</v>
      </c>
      <c r="U8" s="105" t="str">
        <f t="shared" si="2"/>
        <v/>
      </c>
      <c r="V8" s="106" t="str">
        <f t="shared" si="0"/>
        <v/>
      </c>
      <c r="W8" s="107">
        <f t="shared" si="9"/>
        <v>9.7473081073157068</v>
      </c>
      <c r="X8" s="106">
        <f t="shared" si="10"/>
        <v>2.9104354855679716E-6</v>
      </c>
      <c r="Y8" s="57"/>
      <c r="Z8" s="77" t="s">
        <v>28</v>
      </c>
      <c r="AA8" s="68" t="s">
        <v>55</v>
      </c>
      <c r="AB8" s="79" t="s">
        <v>57</v>
      </c>
      <c r="AC8" s="78" t="s">
        <v>29</v>
      </c>
      <c r="AD8" s="1"/>
      <c r="AE8" s="14"/>
      <c r="AF8" s="10"/>
    </row>
    <row r="9" spans="1:32" ht="16.5" thickTop="1" thickBot="1">
      <c r="B9" s="52">
        <v>2</v>
      </c>
      <c r="C9" s="35">
        <v>10670000</v>
      </c>
      <c r="D9" s="35">
        <v>33.49</v>
      </c>
      <c r="E9" s="36">
        <f t="shared" si="5"/>
        <v>8898589.4395878781</v>
      </c>
      <c r="F9" s="36">
        <f t="shared" si="6"/>
        <v>1.0992098640220962</v>
      </c>
      <c r="G9" s="36">
        <f t="shared" si="7"/>
        <v>6.9493211698860522</v>
      </c>
      <c r="L9" s="9"/>
      <c r="M9" s="102">
        <v>19300000</v>
      </c>
      <c r="N9" s="103">
        <v>19200</v>
      </c>
      <c r="O9" s="104">
        <v>9.9504200000000001E-2</v>
      </c>
      <c r="P9" s="103">
        <v>6</v>
      </c>
      <c r="Q9" s="104">
        <v>30.35</v>
      </c>
      <c r="R9" s="56">
        <f t="shared" si="8"/>
        <v>9.7519211068402374</v>
      </c>
      <c r="S9" s="56">
        <f t="shared" si="1"/>
        <v>9.7519211068402374</v>
      </c>
      <c r="T9" s="111">
        <v>0</v>
      </c>
      <c r="U9" s="105" t="str">
        <f t="shared" si="2"/>
        <v/>
      </c>
      <c r="V9" s="106" t="str">
        <f t="shared" si="0"/>
        <v/>
      </c>
      <c r="W9" s="107">
        <f t="shared" si="9"/>
        <v>9.7473081073157068</v>
      </c>
      <c r="X9" s="106">
        <f t="shared" si="10"/>
        <v>2.1279764613318956E-5</v>
      </c>
      <c r="Y9" s="57"/>
      <c r="Z9" s="80">
        <f>J2</f>
        <v>3.5677945470744095</v>
      </c>
      <c r="AA9" s="72">
        <f>M14/10^6</f>
        <v>18.63</v>
      </c>
      <c r="AB9" s="81">
        <f>(($AC$2)*(Z6/AA6))^(1/AB6)</f>
        <v>1916.3684698572524</v>
      </c>
      <c r="AC9" s="82">
        <f>1+(1-AB6)*Z9</f>
        <v>3.0071791956856182</v>
      </c>
      <c r="AD9" s="50"/>
      <c r="AE9" s="14"/>
      <c r="AF9" s="10"/>
    </row>
    <row r="10" spans="1:32" ht="16.5" thickTop="1" thickBot="1">
      <c r="B10" s="52">
        <v>4</v>
      </c>
      <c r="C10" s="35">
        <v>13720000</v>
      </c>
      <c r="D10" s="35">
        <v>32.14</v>
      </c>
      <c r="E10" s="36">
        <f t="shared" si="5"/>
        <v>11617419.998857286</v>
      </c>
      <c r="F10" s="36">
        <f t="shared" si="6"/>
        <v>1.4002398596860774</v>
      </c>
      <c r="G10" s="36">
        <f t="shared" si="7"/>
        <v>7.0651096904752482</v>
      </c>
      <c r="L10" s="9"/>
      <c r="M10" s="102">
        <v>19300000</v>
      </c>
      <c r="N10" s="103">
        <v>19230</v>
      </c>
      <c r="O10" s="104">
        <v>9.9632899999999996E-2</v>
      </c>
      <c r="P10" s="103">
        <v>7</v>
      </c>
      <c r="Q10" s="104">
        <v>30.35</v>
      </c>
      <c r="R10" s="56">
        <f t="shared" si="8"/>
        <v>9.7519211068402374</v>
      </c>
      <c r="S10" s="56">
        <f t="shared" si="1"/>
        <v>9.7519211068402374</v>
      </c>
      <c r="T10" s="111">
        <v>0</v>
      </c>
      <c r="U10" s="105" t="str">
        <f t="shared" si="2"/>
        <v/>
      </c>
      <c r="V10" s="106" t="str">
        <f t="shared" si="0"/>
        <v/>
      </c>
      <c r="W10" s="107">
        <f t="shared" si="9"/>
        <v>9.7473081073157068</v>
      </c>
      <c r="X10" s="106">
        <f t="shared" si="10"/>
        <v>2.1279764613318956E-5</v>
      </c>
      <c r="Y10" s="57"/>
      <c r="Z10" s="74"/>
      <c r="AA10" s="75"/>
      <c r="AB10" s="75"/>
      <c r="AC10" s="83"/>
      <c r="AD10" s="50"/>
      <c r="AE10" s="14"/>
      <c r="AF10" s="10"/>
    </row>
    <row r="11" spans="1:32" ht="16.5" thickTop="1" thickBot="1">
      <c r="B11" s="52">
        <v>6</v>
      </c>
      <c r="C11" s="35">
        <v>15840000</v>
      </c>
      <c r="D11" s="35">
        <v>31.41</v>
      </c>
      <c r="E11" s="36">
        <f t="shared" si="5"/>
        <v>13518804.038895378</v>
      </c>
      <c r="F11" s="36">
        <f t="shared" si="6"/>
        <v>1.5763311187417586</v>
      </c>
      <c r="G11" s="36">
        <f t="shared" si="7"/>
        <v>7.1309382727977511</v>
      </c>
      <c r="L11" s="9"/>
      <c r="M11" s="102">
        <v>19300000</v>
      </c>
      <c r="N11" s="103">
        <v>19240</v>
      </c>
      <c r="O11" s="104">
        <v>9.9687200000000004E-2</v>
      </c>
      <c r="P11" s="103">
        <v>8</v>
      </c>
      <c r="Q11" s="104">
        <v>30.35</v>
      </c>
      <c r="R11" s="56">
        <f t="shared" si="8"/>
        <v>9.7519211068402374</v>
      </c>
      <c r="S11" s="56">
        <f t="shared" si="1"/>
        <v>9.7519211068402374</v>
      </c>
      <c r="T11" s="111">
        <v>0</v>
      </c>
      <c r="U11" s="105" t="str">
        <f t="shared" si="2"/>
        <v/>
      </c>
      <c r="V11" s="106" t="str">
        <f t="shared" si="0"/>
        <v/>
      </c>
      <c r="W11" s="107">
        <f t="shared" si="9"/>
        <v>9.7473081073157068</v>
      </c>
      <c r="X11" s="106">
        <f t="shared" si="10"/>
        <v>2.1279764613318956E-5</v>
      </c>
      <c r="Y11" s="57"/>
      <c r="Z11" s="84" t="s">
        <v>30</v>
      </c>
      <c r="AA11" s="85" t="s">
        <v>31</v>
      </c>
      <c r="AB11" s="87" t="s">
        <v>32</v>
      </c>
      <c r="AC11" s="86" t="s">
        <v>56</v>
      </c>
      <c r="AE11" s="14"/>
      <c r="AF11" s="10"/>
    </row>
    <row r="12" spans="1:32" ht="16.5" thickTop="1" thickBot="1">
      <c r="B12" s="52">
        <v>8</v>
      </c>
      <c r="C12" s="35">
        <v>17470000</v>
      </c>
      <c r="D12" s="35">
        <v>30.88</v>
      </c>
      <c r="E12" s="36">
        <f t="shared" si="5"/>
        <v>14993524.656862674</v>
      </c>
      <c r="F12" s="36">
        <f t="shared" si="6"/>
        <v>1.7012698553500587</v>
      </c>
      <c r="G12" s="36">
        <f t="shared" si="7"/>
        <v>7.1759037381911721</v>
      </c>
      <c r="J12" s="13"/>
      <c r="L12" s="9"/>
      <c r="M12" s="102">
        <v>19300000</v>
      </c>
      <c r="N12" s="103">
        <v>19210</v>
      </c>
      <c r="O12" s="104">
        <v>9.9529800000000002E-2</v>
      </c>
      <c r="P12" s="103">
        <v>9</v>
      </c>
      <c r="Q12" s="104">
        <v>30.36</v>
      </c>
      <c r="R12" s="56">
        <f t="shared" si="8"/>
        <v>9.7548278094550351</v>
      </c>
      <c r="S12" s="56">
        <f t="shared" si="1"/>
        <v>9.7548278094550351</v>
      </c>
      <c r="T12" s="111">
        <v>0</v>
      </c>
      <c r="U12" s="105" t="str">
        <f t="shared" si="2"/>
        <v/>
      </c>
      <c r="V12" s="106" t="str">
        <f t="shared" si="0"/>
        <v/>
      </c>
      <c r="W12" s="107">
        <f t="shared" si="9"/>
        <v>9.7473081073157068</v>
      </c>
      <c r="X12" s="106">
        <f t="shared" si="10"/>
        <v>5.6545920264218435E-5</v>
      </c>
      <c r="Y12" s="57"/>
      <c r="Z12" s="90">
        <f>10*AB9^AC9/(AC9*(PI()*AA9*AA6*AB6)^Z9)</f>
        <v>388764525.80812114</v>
      </c>
      <c r="AA12" s="89">
        <f>2*Z9</f>
        <v>7.1355890941488189</v>
      </c>
      <c r="AB12" s="87">
        <v>2.5</v>
      </c>
      <c r="AC12" s="88">
        <f>$Z$12*(AB12)^(-$AA$12)</f>
        <v>562535.89972167078</v>
      </c>
      <c r="AE12" s="42"/>
      <c r="AF12" s="10"/>
    </row>
    <row r="13" spans="1:32" ht="16.5" thickTop="1" thickBot="1">
      <c r="B13" s="52">
        <v>10</v>
      </c>
      <c r="C13" s="35">
        <v>18830000</v>
      </c>
      <c r="D13" s="35">
        <v>30.24</v>
      </c>
      <c r="E13" s="36">
        <f t="shared" si="5"/>
        <v>16267677.945741089</v>
      </c>
      <c r="F13" s="36">
        <f t="shared" si="6"/>
        <v>1.7981798683581149</v>
      </c>
      <c r="G13" s="36">
        <f t="shared" si="7"/>
        <v>7.2113255660086759</v>
      </c>
      <c r="L13" s="9"/>
      <c r="M13" s="102">
        <v>19300000</v>
      </c>
      <c r="N13" s="103">
        <v>19220</v>
      </c>
      <c r="O13" s="104">
        <v>9.9569299999999999E-2</v>
      </c>
      <c r="P13" s="103">
        <v>10</v>
      </c>
      <c r="Q13" s="104">
        <v>30.35</v>
      </c>
      <c r="R13" s="56">
        <f t="shared" si="8"/>
        <v>9.7519211068402374</v>
      </c>
      <c r="S13" s="56">
        <f t="shared" si="1"/>
        <v>9.7519211068402374</v>
      </c>
      <c r="T13" s="111">
        <v>0</v>
      </c>
      <c r="U13" s="105" t="str">
        <f t="shared" si="2"/>
        <v/>
      </c>
      <c r="V13" s="106" t="str">
        <f t="shared" si="0"/>
        <v/>
      </c>
      <c r="W13" s="107">
        <f t="shared" si="9"/>
        <v>9.7473081073157068</v>
      </c>
      <c r="X13" s="106">
        <f t="shared" si="10"/>
        <v>2.1279764613318956E-5</v>
      </c>
      <c r="Y13" s="57"/>
      <c r="Z13" s="95"/>
      <c r="AA13" s="94"/>
      <c r="AB13" s="91">
        <v>5</v>
      </c>
      <c r="AC13" s="92">
        <f t="shared" ref="AC13:AC14" si="11">$Z$12*(AB13)^(-$AA$12)</f>
        <v>4000.5885649209658</v>
      </c>
      <c r="AE13" s="14"/>
      <c r="AF13" s="10"/>
    </row>
    <row r="14" spans="1:32" ht="16.5" thickTop="1" thickBot="1">
      <c r="B14" s="52">
        <v>20</v>
      </c>
      <c r="C14" s="35">
        <v>23460000</v>
      </c>
      <c r="D14" s="35">
        <v>28.4</v>
      </c>
      <c r="E14" s="36">
        <f t="shared" si="5"/>
        <v>20636555.519450825</v>
      </c>
      <c r="F14" s="36">
        <f t="shared" si="6"/>
        <v>2.0992098640220962</v>
      </c>
      <c r="G14" s="36">
        <f t="shared" si="7"/>
        <v>7.3146372102162349</v>
      </c>
      <c r="L14" s="9"/>
      <c r="M14" s="99">
        <v>18630000</v>
      </c>
      <c r="N14" s="100">
        <v>186100</v>
      </c>
      <c r="O14" s="101">
        <v>0.99051999999999996</v>
      </c>
      <c r="P14" s="100">
        <v>11</v>
      </c>
      <c r="Q14" s="101">
        <v>30.9</v>
      </c>
      <c r="R14" s="56">
        <f t="shared" si="8"/>
        <v>9.5672735258437083</v>
      </c>
      <c r="S14" s="56">
        <f t="shared" si="1"/>
        <v>9.5672735258437083</v>
      </c>
      <c r="T14" s="112">
        <f>IF(S14&lt;S13,(PI()*$AA$9*(O14)^2*(S13-S14))^($J$6)*(P14-P13)^$J$7,T13-(PI()*$AA$9*(O14)^2*(S14-S13))^($J$6)*(P14-P13)^$J$7)</f>
        <v>6.3232587594509511</v>
      </c>
      <c r="U14" s="105" t="str">
        <f t="shared" si="2"/>
        <v/>
      </c>
      <c r="V14" s="106" t="str">
        <f t="shared" si="0"/>
        <v/>
      </c>
      <c r="W14" s="107">
        <f t="shared" si="9"/>
        <v>9.4670973169612367</v>
      </c>
      <c r="X14" s="106">
        <f t="shared" si="10"/>
        <v>1.0035272826064579E-2</v>
      </c>
      <c r="Y14" s="57"/>
      <c r="Z14" s="96"/>
      <c r="AA14" s="58"/>
      <c r="AB14" s="59">
        <v>15</v>
      </c>
      <c r="AC14" s="93">
        <f t="shared" si="11"/>
        <v>1.5760960023703152</v>
      </c>
      <c r="AE14" s="14"/>
      <c r="AF14" s="10"/>
    </row>
    <row r="15" spans="1:32" ht="15.75" thickTop="1">
      <c r="B15" s="52">
        <v>30</v>
      </c>
      <c r="C15" s="35">
        <v>26610000</v>
      </c>
      <c r="D15" s="35">
        <v>28.49</v>
      </c>
      <c r="E15" s="36">
        <f t="shared" si="5"/>
        <v>23387539.090262003</v>
      </c>
      <c r="F15" s="36">
        <f t="shared" si="6"/>
        <v>2.2753011230777775</v>
      </c>
      <c r="G15" s="36">
        <f t="shared" si="7"/>
        <v>7.3689845263945823</v>
      </c>
      <c r="L15" s="9"/>
      <c r="M15" s="102">
        <v>18580000</v>
      </c>
      <c r="N15" s="103">
        <v>185100</v>
      </c>
      <c r="O15" s="104">
        <v>0.99674499999999999</v>
      </c>
      <c r="P15" s="103">
        <v>12</v>
      </c>
      <c r="Q15" s="104">
        <v>30.94</v>
      </c>
      <c r="R15" s="56">
        <f t="shared" si="8"/>
        <v>9.5527243432650533</v>
      </c>
      <c r="S15" s="56">
        <f t="shared" si="1"/>
        <v>9.5527243432650533</v>
      </c>
      <c r="T15" s="55">
        <f t="shared" ref="T15:T78" si="12">IF(S15&lt;S14,T14+(PI()*$AA$9*(O15)^2*(S14-S15))^($J$6)*(P15-P14)^$J$7,T14-(PI()*$AA$9*(O15)^2*(S15-S14))^($J$6)*(P15-P14)^$J$7)</f>
        <v>7.2008050307441405</v>
      </c>
      <c r="U15" s="105" t="str">
        <f t="shared" si="2"/>
        <v/>
      </c>
      <c r="V15" s="106" t="str">
        <f t="shared" si="0"/>
        <v/>
      </c>
      <c r="W15" s="107">
        <f>IF(T15&lt;0,0,$Z$6-$AA$6*T15^$AB$6)</f>
        <v>9.4507070226424279</v>
      </c>
      <c r="X15" s="106">
        <f t="shared" si="10"/>
        <v>1.0407533707019542E-2</v>
      </c>
      <c r="Y15" s="9"/>
      <c r="Z15" s="9"/>
      <c r="AA15" s="9"/>
      <c r="AB15" s="9"/>
      <c r="AE15" s="14"/>
      <c r="AF15" s="10"/>
    </row>
    <row r="16" spans="1:32" ht="15">
      <c r="B16"/>
      <c r="C16" s="37"/>
      <c r="D16" s="37"/>
      <c r="E16" s="37"/>
      <c r="F16" s="37"/>
      <c r="G16" s="37"/>
      <c r="L16" s="9"/>
      <c r="M16" s="102">
        <v>18510000</v>
      </c>
      <c r="N16" s="103">
        <v>184300</v>
      </c>
      <c r="O16" s="104">
        <v>0.99572899999999998</v>
      </c>
      <c r="P16" s="103">
        <v>13</v>
      </c>
      <c r="Q16" s="104">
        <v>31.18</v>
      </c>
      <c r="R16" s="56">
        <f t="shared" si="8"/>
        <v>9.5831526722704012</v>
      </c>
      <c r="S16" s="56">
        <f t="shared" si="1"/>
        <v>9.5831526722704012</v>
      </c>
      <c r="T16" s="55">
        <f t="shared" si="12"/>
        <v>5.641734607518897</v>
      </c>
      <c r="U16" s="105" t="str">
        <f t="shared" si="2"/>
        <v/>
      </c>
      <c r="V16" s="106" t="str">
        <f t="shared" si="0"/>
        <v/>
      </c>
      <c r="W16" s="107">
        <f t="shared" si="9"/>
        <v>9.4807325566333418</v>
      </c>
      <c r="X16" s="106">
        <f t="shared" si="10"/>
        <v>1.0489880087108628E-2</v>
      </c>
      <c r="Y16" s="9"/>
      <c r="Z16" s="9"/>
      <c r="AA16" s="9"/>
      <c r="AB16" s="28"/>
      <c r="AE16" s="14"/>
      <c r="AF16" s="10"/>
    </row>
    <row r="17" spans="1:32" ht="15">
      <c r="B17"/>
      <c r="C17" s="37"/>
      <c r="D17" s="37"/>
      <c r="E17" s="37"/>
      <c r="F17" s="37"/>
      <c r="G17" s="37"/>
      <c r="L17" s="9"/>
      <c r="M17" s="102">
        <v>18470000</v>
      </c>
      <c r="N17" s="103">
        <v>184200</v>
      </c>
      <c r="O17" s="104">
        <v>0.99696600000000002</v>
      </c>
      <c r="P17" s="103">
        <v>14</v>
      </c>
      <c r="Q17" s="104">
        <v>31.23</v>
      </c>
      <c r="R17" s="56">
        <f t="shared" si="8"/>
        <v>9.5762296672255136</v>
      </c>
      <c r="S17" s="56">
        <f t="shared" si="1"/>
        <v>9.5762296672255136</v>
      </c>
      <c r="T17" s="55">
        <f t="shared" si="12"/>
        <v>6.1331956611924854</v>
      </c>
      <c r="U17" s="105" t="str">
        <f t="shared" si="2"/>
        <v/>
      </c>
      <c r="V17" s="106" t="str">
        <f t="shared" si="0"/>
        <v/>
      </c>
      <c r="W17" s="107">
        <f t="shared" si="9"/>
        <v>9.4708131174380465</v>
      </c>
      <c r="X17" s="106">
        <f t="shared" si="10"/>
        <v>1.1112648969093522E-2</v>
      </c>
      <c r="Y17" s="9"/>
      <c r="Z17" s="9"/>
      <c r="AA17" s="9"/>
      <c r="AB17" s="9"/>
      <c r="AE17" s="14"/>
      <c r="AF17" s="10"/>
    </row>
    <row r="18" spans="1:32" ht="15">
      <c r="A18" s="44" t="s">
        <v>54</v>
      </c>
      <c r="B18" s="113" t="s">
        <v>58</v>
      </c>
      <c r="C18" s="113"/>
      <c r="D18" s="37"/>
      <c r="E18" s="37"/>
      <c r="F18" s="37"/>
      <c r="G18" s="37"/>
      <c r="L18" s="9"/>
      <c r="M18" s="102">
        <v>18450000</v>
      </c>
      <c r="N18" s="103">
        <v>184000</v>
      </c>
      <c r="O18" s="104">
        <v>0.997448</v>
      </c>
      <c r="P18" s="103">
        <v>15</v>
      </c>
      <c r="Q18" s="104">
        <v>31.27</v>
      </c>
      <c r="R18" s="56">
        <f t="shared" si="8"/>
        <v>9.5768718887761786</v>
      </c>
      <c r="S18" s="56">
        <f t="shared" si="1"/>
        <v>9.5768718887761786</v>
      </c>
      <c r="T18" s="55">
        <f t="shared" si="12"/>
        <v>6.0564117287671015</v>
      </c>
      <c r="U18" s="105" t="str">
        <f t="shared" si="2"/>
        <v/>
      </c>
      <c r="V18" s="106" t="str">
        <f t="shared" si="0"/>
        <v/>
      </c>
      <c r="W18" s="107">
        <f t="shared" si="9"/>
        <v>9.4723326274873365</v>
      </c>
      <c r="X18" s="106">
        <f t="shared" si="10"/>
        <v>1.092845715081679E-2</v>
      </c>
      <c r="Y18" s="9"/>
      <c r="Z18" s="9"/>
      <c r="AA18" s="9"/>
      <c r="AB18" s="9"/>
      <c r="AC18" s="9"/>
      <c r="AD18" s="14"/>
      <c r="AE18" s="14"/>
      <c r="AF18" s="10"/>
    </row>
    <row r="19" spans="1:32" ht="15">
      <c r="B19"/>
      <c r="C19" s="37"/>
      <c r="D19" s="37"/>
      <c r="E19" s="37"/>
      <c r="F19" s="37"/>
      <c r="G19" s="37"/>
      <c r="L19" s="9"/>
      <c r="M19" s="102">
        <v>18430000</v>
      </c>
      <c r="N19" s="103">
        <v>183500</v>
      </c>
      <c r="O19" s="104">
        <v>0.99565499999999996</v>
      </c>
      <c r="P19" s="103">
        <v>16</v>
      </c>
      <c r="Q19" s="104">
        <v>31.31</v>
      </c>
      <c r="R19" s="56">
        <f t="shared" si="8"/>
        <v>9.577485574092961</v>
      </c>
      <c r="S19" s="56">
        <f t="shared" si="1"/>
        <v>9.577485574092961</v>
      </c>
      <c r="T19" s="55">
        <f t="shared" si="12"/>
        <v>5.9825138556912725</v>
      </c>
      <c r="U19" s="105" t="str">
        <f t="shared" si="2"/>
        <v/>
      </c>
      <c r="V19" s="106" t="str">
        <f t="shared" si="0"/>
        <v/>
      </c>
      <c r="W19" s="107">
        <f t="shared" si="9"/>
        <v>9.4738052929512762</v>
      </c>
      <c r="X19" s="106">
        <f t="shared" si="10"/>
        <v>1.0749600697618805E-2</v>
      </c>
      <c r="Y19" s="9"/>
      <c r="Z19" s="9"/>
      <c r="AA19" s="9"/>
      <c r="AB19" s="9"/>
      <c r="AC19" s="9"/>
      <c r="AD19" s="14"/>
      <c r="AE19" s="14"/>
      <c r="AF19" s="10"/>
    </row>
    <row r="20" spans="1:32" ht="15">
      <c r="B20"/>
      <c r="C20" s="37"/>
      <c r="D20" s="37"/>
      <c r="E20" s="37"/>
      <c r="F20" s="37"/>
      <c r="G20" s="37"/>
      <c r="L20" s="9"/>
      <c r="M20" s="102">
        <v>18410000</v>
      </c>
      <c r="N20" s="103">
        <v>183400</v>
      </c>
      <c r="O20" s="104">
        <v>0.99593900000000002</v>
      </c>
      <c r="P20" s="103">
        <v>17</v>
      </c>
      <c r="Q20" s="104">
        <v>31.33</v>
      </c>
      <c r="R20" s="56">
        <f t="shared" si="8"/>
        <v>9.5725820543909474</v>
      </c>
      <c r="S20" s="56">
        <f t="shared" si="1"/>
        <v>9.5725820543909474</v>
      </c>
      <c r="T20" s="55">
        <f t="shared" si="12"/>
        <v>6.357309957429008</v>
      </c>
      <c r="U20" s="105" t="str">
        <f t="shared" si="2"/>
        <v/>
      </c>
      <c r="V20" s="106" t="str">
        <f t="shared" si="0"/>
        <v/>
      </c>
      <c r="W20" s="107">
        <f t="shared" si="9"/>
        <v>9.4664382708241988</v>
      </c>
      <c r="X20" s="106">
        <f t="shared" si="10"/>
        <v>1.1266502789864791E-2</v>
      </c>
      <c r="Y20" s="9"/>
      <c r="Z20" s="9"/>
      <c r="AA20" s="9"/>
      <c r="AB20" s="9"/>
      <c r="AC20" s="9"/>
      <c r="AD20" s="14"/>
      <c r="AE20" s="14"/>
      <c r="AF20" s="10"/>
    </row>
    <row r="21" spans="1:32" ht="15">
      <c r="B21"/>
      <c r="C21" s="37"/>
      <c r="D21" s="37"/>
      <c r="E21" s="37"/>
      <c r="F21" s="37"/>
      <c r="G21" s="37"/>
      <c r="L21" s="9"/>
      <c r="M21" s="102">
        <v>18400000</v>
      </c>
      <c r="N21" s="103">
        <v>183500</v>
      </c>
      <c r="O21" s="104">
        <v>0.997641</v>
      </c>
      <c r="P21" s="103">
        <v>18</v>
      </c>
      <c r="Q21" s="104">
        <v>31.35</v>
      </c>
      <c r="R21" s="56">
        <f t="shared" si="8"/>
        <v>9.5728680873025276</v>
      </c>
      <c r="S21" s="56">
        <f t="shared" si="1"/>
        <v>9.5728680873025276</v>
      </c>
      <c r="T21" s="55">
        <f t="shared" si="12"/>
        <v>6.31647482772137</v>
      </c>
      <c r="U21" s="105" t="str">
        <f t="shared" si="2"/>
        <v/>
      </c>
      <c r="V21" s="106" t="str">
        <f t="shared" si="0"/>
        <v/>
      </c>
      <c r="W21" s="107">
        <f t="shared" si="9"/>
        <v>9.4672288553517419</v>
      </c>
      <c r="X21" s="106">
        <f t="shared" si="10"/>
        <v>1.1159647327151908E-2</v>
      </c>
      <c r="Y21" s="9"/>
      <c r="Z21" s="9"/>
      <c r="AA21" s="9"/>
      <c r="AB21" s="9"/>
      <c r="AC21" s="9"/>
      <c r="AD21" s="14"/>
      <c r="AE21" s="14"/>
      <c r="AF21" s="10"/>
    </row>
    <row r="22" spans="1:32" ht="15">
      <c r="B22"/>
      <c r="C22" s="37"/>
      <c r="D22" s="37"/>
      <c r="E22" s="37"/>
      <c r="F22" s="37"/>
      <c r="G22" s="37"/>
      <c r="L22" s="9"/>
      <c r="M22" s="102">
        <v>18390000</v>
      </c>
      <c r="N22" s="103">
        <v>183200</v>
      </c>
      <c r="O22" s="104">
        <v>0.99652700000000005</v>
      </c>
      <c r="P22" s="103">
        <v>19</v>
      </c>
      <c r="Q22" s="104">
        <v>31.37</v>
      </c>
      <c r="R22" s="56">
        <f t="shared" si="8"/>
        <v>9.573146991708688</v>
      </c>
      <c r="S22" s="56">
        <f t="shared" si="1"/>
        <v>9.573146991708688</v>
      </c>
      <c r="T22" s="55">
        <f t="shared" si="12"/>
        <v>6.2765066021538178</v>
      </c>
      <c r="U22" s="105" t="str">
        <f t="shared" si="2"/>
        <v/>
      </c>
      <c r="V22" s="106" t="str">
        <f t="shared" si="0"/>
        <v/>
      </c>
      <c r="W22" s="107">
        <f t="shared" si="9"/>
        <v>9.4680054456158729</v>
      </c>
      <c r="X22" s="106">
        <f t="shared" si="10"/>
        <v>1.1054744714787566E-2</v>
      </c>
      <c r="Y22" s="9"/>
      <c r="Z22" s="9"/>
      <c r="AA22" s="9"/>
      <c r="AB22" s="9"/>
      <c r="AC22" s="9"/>
      <c r="AD22" s="14"/>
      <c r="AE22" s="14"/>
      <c r="AF22" s="10"/>
    </row>
    <row r="23" spans="1:32" ht="15">
      <c r="B23"/>
      <c r="C23" s="37"/>
      <c r="D23" s="37"/>
      <c r="E23" s="37"/>
      <c r="F23" s="37"/>
      <c r="G23" s="37"/>
      <c r="L23" s="9"/>
      <c r="M23" s="102">
        <v>18380000</v>
      </c>
      <c r="N23" s="103">
        <v>183000</v>
      </c>
      <c r="O23" s="104">
        <v>0.99560700000000002</v>
      </c>
      <c r="P23" s="103">
        <v>20</v>
      </c>
      <c r="Q23" s="104">
        <v>31.38</v>
      </c>
      <c r="R23" s="56">
        <f t="shared" si="8"/>
        <v>9.5706802128345227</v>
      </c>
      <c r="S23" s="56">
        <f t="shared" si="1"/>
        <v>9.5706802128345227</v>
      </c>
      <c r="T23" s="55">
        <f t="shared" si="12"/>
        <v>6.4955414497043691</v>
      </c>
      <c r="U23" s="105" t="str">
        <f>IF(T23&lt;100,"",LOG(-S23+$Z$6))</f>
        <v/>
      </c>
      <c r="V23" s="106" t="str">
        <f t="shared" si="0"/>
        <v/>
      </c>
      <c r="W23" s="107">
        <f t="shared" si="9"/>
        <v>9.4637830529544278</v>
      </c>
      <c r="X23" s="106">
        <f t="shared" si="10"/>
        <v>1.1427002790430584E-2</v>
      </c>
      <c r="Y23" s="9"/>
      <c r="Z23" s="9"/>
      <c r="AA23" s="9"/>
      <c r="AB23" s="9"/>
      <c r="AC23" s="9"/>
      <c r="AD23" s="14"/>
      <c r="AE23" s="14"/>
      <c r="AF23" s="10"/>
    </row>
    <row r="24" spans="1:32" ht="15">
      <c r="B24"/>
      <c r="C24" s="37"/>
      <c r="D24" s="37"/>
      <c r="E24" s="37"/>
      <c r="F24" s="37"/>
      <c r="G24" s="37"/>
      <c r="L24" s="9"/>
      <c r="M24" s="99">
        <v>17710000</v>
      </c>
      <c r="N24" s="100">
        <v>355000</v>
      </c>
      <c r="O24" s="101">
        <v>1.993058</v>
      </c>
      <c r="P24" s="100">
        <v>21.01</v>
      </c>
      <c r="Q24" s="101">
        <v>31.7</v>
      </c>
      <c r="R24" s="56">
        <f t="shared" si="8"/>
        <v>9.306102940489863</v>
      </c>
      <c r="S24" s="56">
        <f t="shared" si="1"/>
        <v>9.306102940489863</v>
      </c>
      <c r="T24" s="55">
        <f t="shared" si="12"/>
        <v>31.513733252338696</v>
      </c>
      <c r="U24" s="105" t="str">
        <f t="shared" si="2"/>
        <v/>
      </c>
      <c r="V24" s="106" t="str">
        <f t="shared" si="0"/>
        <v/>
      </c>
      <c r="W24" s="107">
        <f t="shared" si="9"/>
        <v>9.1815780633187547</v>
      </c>
      <c r="X24" s="106">
        <f t="shared" si="10"/>
        <v>1.5506445034479602E-2</v>
      </c>
      <c r="Y24" s="9"/>
      <c r="Z24" s="9"/>
      <c r="AA24" s="9"/>
      <c r="AB24" s="9"/>
      <c r="AC24" s="9"/>
      <c r="AD24" s="14"/>
      <c r="AE24" s="14"/>
      <c r="AF24" s="10"/>
    </row>
    <row r="25" spans="1:32" ht="15">
      <c r="B25"/>
      <c r="C25" s="37"/>
      <c r="D25" s="37"/>
      <c r="E25" s="37"/>
      <c r="F25" s="37"/>
      <c r="G25" s="37"/>
      <c r="L25" s="9"/>
      <c r="M25" s="102">
        <v>17620000</v>
      </c>
      <c r="N25" s="103">
        <v>352100</v>
      </c>
      <c r="O25" s="104">
        <v>1.9987600000000001</v>
      </c>
      <c r="P25" s="103">
        <v>22.01</v>
      </c>
      <c r="Q25" s="104">
        <v>31.81</v>
      </c>
      <c r="R25" s="56">
        <f t="shared" si="8"/>
        <v>9.2875746248428026</v>
      </c>
      <c r="S25" s="56">
        <f t="shared" si="1"/>
        <v>9.2875746248428026</v>
      </c>
      <c r="T25" s="55">
        <f t="shared" si="12"/>
        <v>34.656605042817581</v>
      </c>
      <c r="U25" s="105" t="str">
        <f t="shared" si="2"/>
        <v/>
      </c>
      <c r="V25" s="106" t="str">
        <f t="shared" si="0"/>
        <v/>
      </c>
      <c r="W25" s="107">
        <f t="shared" si="9"/>
        <v>9.1575573213566521</v>
      </c>
      <c r="X25" s="106">
        <f t="shared" si="10"/>
        <v>1.6904499205809758E-2</v>
      </c>
      <c r="Y25" s="9"/>
      <c r="Z25" s="9"/>
      <c r="AA25" s="9"/>
      <c r="AB25" s="9"/>
      <c r="AC25" s="9"/>
      <c r="AD25" s="14"/>
      <c r="AE25" s="14"/>
      <c r="AF25" s="10"/>
    </row>
    <row r="26" spans="1:32" ht="15">
      <c r="B26"/>
      <c r="C26" s="37"/>
      <c r="D26" s="37"/>
      <c r="E26" s="37"/>
      <c r="F26" s="37"/>
      <c r="G26" s="37"/>
      <c r="L26" s="9"/>
      <c r="M26" s="102">
        <v>17390000</v>
      </c>
      <c r="N26" s="103">
        <v>347300</v>
      </c>
      <c r="O26" s="104">
        <v>1.99668</v>
      </c>
      <c r="P26" s="103">
        <v>23.01</v>
      </c>
      <c r="Q26" s="104">
        <v>32.200000000000003</v>
      </c>
      <c r="R26" s="56">
        <f t="shared" si="8"/>
        <v>9.2667184408699939</v>
      </c>
      <c r="S26" s="56">
        <f t="shared" si="1"/>
        <v>9.2667184408699939</v>
      </c>
      <c r="T26" s="55">
        <f t="shared" si="12"/>
        <v>38.098255342761846</v>
      </c>
      <c r="U26" s="105" t="str">
        <f t="shared" si="2"/>
        <v/>
      </c>
      <c r="V26" s="106" t="str">
        <f t="shared" si="0"/>
        <v/>
      </c>
      <c r="W26" s="107">
        <f t="shared" si="9"/>
        <v>9.132620121526152</v>
      </c>
      <c r="X26" s="106">
        <f t="shared" si="10"/>
        <v>1.7982359250842992E-2</v>
      </c>
      <c r="Y26" s="9"/>
      <c r="Z26" s="9"/>
      <c r="AA26" s="9"/>
      <c r="AB26" s="9"/>
      <c r="AC26" s="9"/>
      <c r="AD26" s="14"/>
      <c r="AE26" s="14"/>
      <c r="AF26" s="10"/>
    </row>
    <row r="27" spans="1:32" ht="15">
      <c r="B27"/>
      <c r="C27" s="37"/>
      <c r="D27" s="37"/>
      <c r="E27" s="37"/>
      <c r="F27" s="37"/>
      <c r="G27" s="37"/>
      <c r="L27" s="9"/>
      <c r="M27" s="102">
        <v>17280000</v>
      </c>
      <c r="N27" s="103">
        <v>344800</v>
      </c>
      <c r="O27" s="104">
        <v>1.9958499999999999</v>
      </c>
      <c r="P27" s="103">
        <v>24.01</v>
      </c>
      <c r="Q27" s="104">
        <v>32.340000000000003</v>
      </c>
      <c r="R27" s="56">
        <f t="shared" si="8"/>
        <v>9.243803344977497</v>
      </c>
      <c r="S27" s="56">
        <f t="shared" si="1"/>
        <v>9.243803344977497</v>
      </c>
      <c r="T27" s="55">
        <f t="shared" si="12"/>
        <v>41.800118696489115</v>
      </c>
      <c r="U27" s="105" t="str">
        <f t="shared" si="2"/>
        <v/>
      </c>
      <c r="V27" s="106" t="str">
        <f t="shared" si="0"/>
        <v/>
      </c>
      <c r="W27" s="107">
        <f t="shared" si="9"/>
        <v>9.1071745650415501</v>
      </c>
      <c r="X27" s="106">
        <f t="shared" si="10"/>
        <v>1.8667423506785408E-2</v>
      </c>
      <c r="Y27" s="9"/>
      <c r="Z27" s="9"/>
      <c r="AA27" s="9"/>
      <c r="AB27" s="9"/>
      <c r="AC27" s="9"/>
      <c r="AD27" s="14"/>
      <c r="AE27" s="14"/>
      <c r="AF27" s="10"/>
    </row>
    <row r="28" spans="1:32" ht="15">
      <c r="B28"/>
      <c r="C28" s="37"/>
      <c r="D28" s="37"/>
      <c r="E28" s="37"/>
      <c r="F28" s="37"/>
      <c r="G28" s="37"/>
      <c r="L28" s="9"/>
      <c r="M28" s="102">
        <v>17190000</v>
      </c>
      <c r="N28" s="103">
        <v>343200</v>
      </c>
      <c r="O28" s="104">
        <v>1.9968399999999999</v>
      </c>
      <c r="P28" s="103">
        <v>25.01</v>
      </c>
      <c r="Q28" s="104">
        <v>32.46</v>
      </c>
      <c r="R28" s="56">
        <f t="shared" si="8"/>
        <v>9.2260565746486343</v>
      </c>
      <c r="S28" s="56">
        <f t="shared" si="1"/>
        <v>9.2260565746486343</v>
      </c>
      <c r="T28" s="55">
        <f t="shared" si="12"/>
        <v>44.834398003325504</v>
      </c>
      <c r="U28" s="105" t="str">
        <f t="shared" si="2"/>
        <v/>
      </c>
      <c r="V28" s="106" t="str">
        <f t="shared" si="0"/>
        <v/>
      </c>
      <c r="W28" s="107">
        <f t="shared" si="9"/>
        <v>9.0872489363000426</v>
      </c>
      <c r="X28" s="106">
        <f t="shared" si="10"/>
        <v>1.9267560463913414E-2</v>
      </c>
      <c r="Y28" s="9"/>
      <c r="Z28" s="9"/>
      <c r="AA28" s="9"/>
      <c r="AB28" s="9"/>
      <c r="AC28" s="9"/>
      <c r="AD28" s="14"/>
      <c r="AE28" s="14"/>
      <c r="AF28" s="10"/>
    </row>
    <row r="29" spans="1:32" ht="15">
      <c r="B29"/>
      <c r="C29" s="37"/>
      <c r="D29" s="37"/>
      <c r="E29" s="37"/>
      <c r="F29" s="37"/>
      <c r="G29" s="37"/>
      <c r="L29" s="9"/>
      <c r="M29" s="102">
        <v>17120000</v>
      </c>
      <c r="N29" s="103">
        <v>341500</v>
      </c>
      <c r="O29" s="104">
        <v>1.9948399999999999</v>
      </c>
      <c r="P29" s="103">
        <v>26.01</v>
      </c>
      <c r="Q29" s="104">
        <v>32.549999999999997</v>
      </c>
      <c r="R29" s="56">
        <f t="shared" si="8"/>
        <v>9.2111660744593884</v>
      </c>
      <c r="S29" s="56">
        <f t="shared" si="1"/>
        <v>9.2111660744593884</v>
      </c>
      <c r="T29" s="55">
        <f t="shared" si="12"/>
        <v>47.475893499501971</v>
      </c>
      <c r="U29" s="105" t="str">
        <f t="shared" si="2"/>
        <v/>
      </c>
      <c r="V29" s="106" t="str">
        <f t="shared" si="0"/>
        <v/>
      </c>
      <c r="W29" s="107">
        <f t="shared" si="9"/>
        <v>9.0705119956854752</v>
      </c>
      <c r="X29" s="106">
        <f t="shared" si="10"/>
        <v>1.9783569875738188E-2</v>
      </c>
      <c r="Y29" s="9"/>
      <c r="Z29" s="9"/>
      <c r="AA29" s="9"/>
      <c r="AB29" s="9"/>
      <c r="AC29" s="9"/>
      <c r="AD29" s="14"/>
      <c r="AE29" s="14"/>
      <c r="AF29" s="10"/>
    </row>
    <row r="30" spans="1:32" ht="15">
      <c r="B30" s="49"/>
      <c r="C30" s="49"/>
      <c r="D30" s="49"/>
      <c r="E30" s="49"/>
      <c r="F30" s="37"/>
      <c r="G30" s="37"/>
      <c r="L30" s="9"/>
      <c r="M30" s="102">
        <v>17070000</v>
      </c>
      <c r="N30" s="103">
        <v>340300</v>
      </c>
      <c r="O30" s="104">
        <v>1.9940599999999999</v>
      </c>
      <c r="P30" s="103">
        <v>27.01</v>
      </c>
      <c r="Q30" s="104">
        <v>32.61</v>
      </c>
      <c r="R30" s="56">
        <f t="shared" si="8"/>
        <v>9.1993270590568024</v>
      </c>
      <c r="S30" s="56">
        <f t="shared" si="1"/>
        <v>9.1993270590568024</v>
      </c>
      <c r="T30" s="55">
        <f t="shared" si="12"/>
        <v>49.682852690645923</v>
      </c>
      <c r="U30" s="105" t="str">
        <f t="shared" si="2"/>
        <v/>
      </c>
      <c r="V30" s="106" t="str">
        <f t="shared" si="0"/>
        <v/>
      </c>
      <c r="W30" s="107">
        <f t="shared" si="9"/>
        <v>9.0569259206384487</v>
      </c>
      <c r="X30" s="106">
        <f t="shared" si="10"/>
        <v>2.0278084222843121E-2</v>
      </c>
      <c r="Y30" s="9"/>
      <c r="Z30" s="9"/>
      <c r="AA30" s="9"/>
      <c r="AB30" s="9"/>
      <c r="AC30" s="9"/>
      <c r="AD30" s="14"/>
      <c r="AE30" s="14"/>
      <c r="AF30" s="10"/>
    </row>
    <row r="31" spans="1:32" ht="15">
      <c r="A31" s="1"/>
      <c r="B31" s="12"/>
      <c r="C31" s="12"/>
      <c r="D31" s="12"/>
      <c r="E31" s="12"/>
      <c r="F31" s="12"/>
      <c r="G31" s="12"/>
      <c r="L31" s="9"/>
      <c r="M31" s="102">
        <v>17010000</v>
      </c>
      <c r="N31" s="103">
        <v>339500</v>
      </c>
      <c r="O31" s="104">
        <v>1.99553</v>
      </c>
      <c r="P31" s="103">
        <v>28.01</v>
      </c>
      <c r="Q31" s="104">
        <v>32.69</v>
      </c>
      <c r="R31" s="56">
        <f t="shared" si="8"/>
        <v>9.1869894299081896</v>
      </c>
      <c r="S31" s="56">
        <f t="shared" si="1"/>
        <v>9.1869894299081896</v>
      </c>
      <c r="T31" s="55">
        <f t="shared" si="12"/>
        <v>51.964708030382319</v>
      </c>
      <c r="U31" s="105" t="str">
        <f t="shared" si="2"/>
        <v/>
      </c>
      <c r="V31" s="106" t="str">
        <f t="shared" si="0"/>
        <v/>
      </c>
      <c r="W31" s="107">
        <f t="shared" si="9"/>
        <v>9.0432312384532718</v>
      </c>
      <c r="X31" s="106">
        <f t="shared" si="10"/>
        <v>2.0666417610388788E-2</v>
      </c>
      <c r="Y31" s="9"/>
      <c r="Z31" s="9"/>
      <c r="AA31" s="9"/>
      <c r="AB31" s="9"/>
      <c r="AC31" s="9"/>
      <c r="AD31" s="14"/>
      <c r="AE31" s="14"/>
      <c r="AF31" s="10"/>
    </row>
    <row r="32" spans="1:32" ht="15">
      <c r="B32" s="12"/>
      <c r="C32" s="12"/>
      <c r="D32" s="12"/>
      <c r="E32" s="12"/>
      <c r="F32" s="12"/>
      <c r="G32" s="12"/>
      <c r="L32" s="9"/>
      <c r="M32" s="102">
        <v>16970000</v>
      </c>
      <c r="N32" s="103">
        <v>338400</v>
      </c>
      <c r="O32" s="104">
        <v>1.9943</v>
      </c>
      <c r="P32" s="103">
        <v>29.01</v>
      </c>
      <c r="Q32" s="104">
        <v>32.74</v>
      </c>
      <c r="R32" s="56">
        <f t="shared" si="8"/>
        <v>9.1778456299875817</v>
      </c>
      <c r="S32" s="56">
        <f t="shared" si="1"/>
        <v>9.1778456299875817</v>
      </c>
      <c r="T32" s="55">
        <f t="shared" si="12"/>
        <v>53.76875533566465</v>
      </c>
      <c r="U32" s="105" t="str">
        <f t="shared" si="2"/>
        <v/>
      </c>
      <c r="V32" s="106" t="str">
        <f t="shared" si="0"/>
        <v/>
      </c>
      <c r="W32" s="107">
        <f t="shared" si="9"/>
        <v>9.0326418874604304</v>
      </c>
      <c r="X32" s="106">
        <f t="shared" si="10"/>
        <v>2.1084126843891243E-2</v>
      </c>
      <c r="Y32" s="9"/>
      <c r="Z32" s="9"/>
      <c r="AA32" s="9"/>
      <c r="AB32" s="9"/>
      <c r="AC32" s="9"/>
      <c r="AD32" s="14"/>
      <c r="AE32" s="14"/>
      <c r="AF32" s="10"/>
    </row>
    <row r="33" spans="2:32" ht="15">
      <c r="B33"/>
      <c r="C33" s="37"/>
      <c r="D33" s="37"/>
      <c r="E33" s="37"/>
      <c r="F33" s="37"/>
      <c r="G33" s="37"/>
      <c r="L33" s="9"/>
      <c r="M33" s="102">
        <v>16930000</v>
      </c>
      <c r="N33" s="103">
        <v>337600</v>
      </c>
      <c r="O33" s="104">
        <v>1.9940199999999999</v>
      </c>
      <c r="P33" s="103">
        <v>30.01</v>
      </c>
      <c r="Q33" s="104">
        <v>32.79</v>
      </c>
      <c r="R33" s="56">
        <f t="shared" si="8"/>
        <v>9.1686361185553569</v>
      </c>
      <c r="S33" s="56">
        <f t="shared" si="1"/>
        <v>9.1686361185553569</v>
      </c>
      <c r="T33" s="55">
        <f t="shared" si="12"/>
        <v>55.582523239665427</v>
      </c>
      <c r="U33" s="105" t="str">
        <f t="shared" si="2"/>
        <v/>
      </c>
      <c r="V33" s="106" t="str">
        <f t="shared" si="0"/>
        <v/>
      </c>
      <c r="W33" s="107">
        <f t="shared" si="9"/>
        <v>9.0221951184411253</v>
      </c>
      <c r="X33" s="106">
        <f t="shared" si="10"/>
        <v>2.1444966514456366E-2</v>
      </c>
      <c r="Y33" s="9"/>
      <c r="Z33" s="9"/>
      <c r="AA33" s="9"/>
      <c r="AB33" s="9"/>
      <c r="AC33" s="9"/>
      <c r="AD33" s="14"/>
      <c r="AE33" s="14"/>
      <c r="AF33" s="10"/>
    </row>
    <row r="34" spans="2:32" ht="15">
      <c r="B34"/>
      <c r="C34" s="37"/>
      <c r="D34" s="37"/>
      <c r="E34" s="37"/>
      <c r="F34" s="37"/>
      <c r="G34" s="37"/>
      <c r="L34" s="9"/>
      <c r="M34" s="99">
        <v>16420000</v>
      </c>
      <c r="N34" s="100">
        <v>505300</v>
      </c>
      <c r="O34" s="101">
        <v>3.0482589999999998</v>
      </c>
      <c r="P34" s="100">
        <v>31.01</v>
      </c>
      <c r="Q34" s="101">
        <v>34</v>
      </c>
      <c r="R34" s="56">
        <f t="shared" si="8"/>
        <v>9.1819474749896646</v>
      </c>
      <c r="S34" s="56">
        <f t="shared" si="1"/>
        <v>9.1819474749896646</v>
      </c>
      <c r="T34" s="55">
        <f t="shared" si="12"/>
        <v>50.889180852940399</v>
      </c>
      <c r="U34" s="105" t="str">
        <f t="shared" si="2"/>
        <v/>
      </c>
      <c r="V34" s="106" t="str">
        <f t="shared" si="0"/>
        <v/>
      </c>
      <c r="W34" s="107">
        <f t="shared" si="9"/>
        <v>9.0496430033333848</v>
      </c>
      <c r="X34" s="106">
        <f t="shared" si="10"/>
        <v>1.7504473220247341E-2</v>
      </c>
      <c r="Y34" s="9"/>
      <c r="Z34" s="9"/>
      <c r="AA34" s="9"/>
      <c r="AB34" s="9"/>
      <c r="AC34" s="9"/>
      <c r="AD34" s="14"/>
      <c r="AE34" s="14"/>
      <c r="AF34" s="10"/>
    </row>
    <row r="35" spans="2:32" ht="15">
      <c r="B35"/>
      <c r="C35" s="37"/>
      <c r="D35" s="37"/>
      <c r="E35" s="37"/>
      <c r="F35" s="37"/>
      <c r="G35" s="37"/>
      <c r="L35" s="9"/>
      <c r="M35" s="102">
        <v>16180000</v>
      </c>
      <c r="N35" s="103">
        <v>486200</v>
      </c>
      <c r="O35" s="104">
        <v>3.00407</v>
      </c>
      <c r="P35" s="103">
        <v>32.01</v>
      </c>
      <c r="Q35" s="104">
        <v>34.090000000000003</v>
      </c>
      <c r="R35" s="56">
        <f t="shared" si="8"/>
        <v>9.0688003989220451</v>
      </c>
      <c r="S35" s="56">
        <f t="shared" si="1"/>
        <v>9.0688003989220451</v>
      </c>
      <c r="T35" s="55">
        <f t="shared" si="12"/>
        <v>75.296708054942769</v>
      </c>
      <c r="U35" s="105" t="str">
        <f t="shared" si="2"/>
        <v/>
      </c>
      <c r="V35" s="106" t="str">
        <f t="shared" si="0"/>
        <v/>
      </c>
      <c r="W35" s="107">
        <f t="shared" si="9"/>
        <v>8.9192252389259163</v>
      </c>
      <c r="X35" s="106">
        <f t="shared" si="10"/>
        <v>2.2372728487867529E-2</v>
      </c>
      <c r="Y35" s="9"/>
      <c r="Z35" s="9"/>
      <c r="AA35" s="9"/>
      <c r="AB35" s="9"/>
      <c r="AC35" s="9"/>
      <c r="AD35" s="14"/>
      <c r="AE35" s="14"/>
      <c r="AF35" s="10"/>
    </row>
    <row r="36" spans="2:32" ht="15">
      <c r="B36"/>
      <c r="C36" s="37"/>
      <c r="D36" s="37"/>
      <c r="E36" s="37"/>
      <c r="F36" s="37"/>
      <c r="G36" s="37"/>
      <c r="L36" s="9"/>
      <c r="M36" s="102">
        <v>15830000</v>
      </c>
      <c r="N36" s="103">
        <v>475500</v>
      </c>
      <c r="O36" s="104">
        <v>3.004</v>
      </c>
      <c r="P36" s="103">
        <v>33.01</v>
      </c>
      <c r="Q36" s="104">
        <v>34.590000000000003</v>
      </c>
      <c r="R36" s="56">
        <f t="shared" si="8"/>
        <v>8.9866921398682393</v>
      </c>
      <c r="S36" s="56">
        <f t="shared" si="1"/>
        <v>8.9866921398682393</v>
      </c>
      <c r="T36" s="55">
        <f t="shared" si="12"/>
        <v>94.296028784335945</v>
      </c>
      <c r="U36" s="105" t="str">
        <f t="shared" si="2"/>
        <v/>
      </c>
      <c r="V36" s="106" t="str">
        <f t="shared" si="0"/>
        <v/>
      </c>
      <c r="W36" s="107">
        <f t="shared" si="9"/>
        <v>8.8335797670598346</v>
      </c>
      <c r="X36" s="106">
        <f t="shared" si="10"/>
        <v>2.3443398707019916E-2</v>
      </c>
      <c r="Y36" s="9"/>
      <c r="Z36" s="9"/>
      <c r="AA36" s="9"/>
      <c r="AB36" s="9"/>
      <c r="AC36" s="9"/>
      <c r="AD36" s="14"/>
      <c r="AE36" s="14"/>
      <c r="AF36" s="10"/>
    </row>
    <row r="37" spans="2:32" ht="15">
      <c r="B37"/>
      <c r="C37" s="37"/>
      <c r="D37" s="37"/>
      <c r="E37" s="37"/>
      <c r="F37" s="37"/>
      <c r="G37" s="37"/>
      <c r="L37" s="9"/>
      <c r="M37" s="102">
        <v>15650000</v>
      </c>
      <c r="N37" s="103">
        <v>469200</v>
      </c>
      <c r="O37" s="104">
        <v>2.9977100000000001</v>
      </c>
      <c r="P37" s="103">
        <v>34.01</v>
      </c>
      <c r="Q37" s="104">
        <v>34.81</v>
      </c>
      <c r="R37" s="56">
        <f t="shared" si="8"/>
        <v>8.9339101182380993</v>
      </c>
      <c r="S37" s="56">
        <f t="shared" si="1"/>
        <v>8.9339101182380993</v>
      </c>
      <c r="T37" s="55">
        <f t="shared" si="12"/>
        <v>107.70597103477084</v>
      </c>
      <c r="U37" s="105">
        <f>IF(T37&lt;100,"",LOG(-S37+$Z$6))</f>
        <v>-8.969690561421724E-2</v>
      </c>
      <c r="V37" s="106">
        <f>IF(T37&lt;100,"",LOG(T37))</f>
        <v>2.0322397805084735</v>
      </c>
      <c r="W37" s="107">
        <f t="shared" si="9"/>
        <v>8.7788599782750865</v>
      </c>
      <c r="X37" s="106">
        <f t="shared" si="10"/>
        <v>2.4040545902549879E-2</v>
      </c>
      <c r="Y37" s="9"/>
      <c r="Z37" s="9"/>
      <c r="AA37" s="9"/>
      <c r="AB37" s="9"/>
      <c r="AC37" s="9"/>
      <c r="AD37" s="14"/>
      <c r="AE37" s="14"/>
      <c r="AF37" s="10"/>
    </row>
    <row r="38" spans="2:32" ht="15">
      <c r="B38"/>
      <c r="C38" s="37"/>
      <c r="D38" s="37"/>
      <c r="E38" s="37"/>
      <c r="F38" s="37"/>
      <c r="G38" s="37"/>
      <c r="L38" s="9"/>
      <c r="M38" s="102">
        <v>15520000</v>
      </c>
      <c r="N38" s="103">
        <v>464900</v>
      </c>
      <c r="O38" s="104">
        <v>2.9946000000000002</v>
      </c>
      <c r="P38" s="103">
        <v>35.01</v>
      </c>
      <c r="Q38" s="104">
        <v>34.979999999999997</v>
      </c>
      <c r="R38" s="56">
        <f t="shared" si="8"/>
        <v>8.8974679920864581</v>
      </c>
      <c r="S38" s="56">
        <f t="shared" si="1"/>
        <v>8.8974679920864581</v>
      </c>
      <c r="T38" s="55">
        <f t="shared" si="12"/>
        <v>117.73044025310551</v>
      </c>
      <c r="U38" s="105">
        <f t="shared" ref="U38:U101" si="13">IF(T38&lt;100,"",LOG(-S38+$Z$6))</f>
        <v>-7.0662772644582678E-2</v>
      </c>
      <c r="V38" s="106">
        <f t="shared" ref="V38:V101" si="14">IF(T38&lt;100,"",LOG(T38))</f>
        <v>2.0708887680662507</v>
      </c>
      <c r="W38" s="107">
        <f t="shared" si="9"/>
        <v>8.7404179316076576</v>
      </c>
      <c r="X38" s="106">
        <f t="shared" si="10"/>
        <v>2.4664721496394908E-2</v>
      </c>
      <c r="Y38" s="9"/>
      <c r="Z38" s="9"/>
      <c r="AA38" s="9"/>
      <c r="AB38" s="9"/>
      <c r="AC38" s="9"/>
      <c r="AD38" s="14"/>
      <c r="AE38" s="14"/>
      <c r="AF38" s="10"/>
    </row>
    <row r="39" spans="2:32" ht="15">
      <c r="B39"/>
      <c r="C39" s="37"/>
      <c r="D39" s="37"/>
      <c r="E39" s="37"/>
      <c r="F39" s="37"/>
      <c r="G39" s="37"/>
      <c r="L39" s="9"/>
      <c r="M39" s="102">
        <v>15420000</v>
      </c>
      <c r="N39" s="103">
        <v>462000</v>
      </c>
      <c r="O39" s="104">
        <v>2.9967000000000001</v>
      </c>
      <c r="P39" s="103">
        <v>36.01</v>
      </c>
      <c r="Q39" s="104">
        <v>35.11</v>
      </c>
      <c r="R39" s="56">
        <f t="shared" si="8"/>
        <v>8.8687827359085656</v>
      </c>
      <c r="S39" s="56">
        <f t="shared" si="1"/>
        <v>8.8687827359085656</v>
      </c>
      <c r="T39" s="55">
        <f t="shared" si="12"/>
        <v>126.05474667660003</v>
      </c>
      <c r="U39" s="105">
        <f t="shared" si="13"/>
        <v>-5.624569176343739E-2</v>
      </c>
      <c r="V39" s="106">
        <f t="shared" si="14"/>
        <v>2.1005592039723342</v>
      </c>
      <c r="W39" s="107">
        <f t="shared" si="9"/>
        <v>8.7098741294191591</v>
      </c>
      <c r="X39" s="106">
        <f t="shared" si="10"/>
        <v>2.5251945216405051E-2</v>
      </c>
      <c r="Y39" s="9"/>
      <c r="Z39" s="9"/>
      <c r="AA39" s="9"/>
      <c r="AB39" s="9"/>
      <c r="AC39" s="9"/>
      <c r="AD39" s="14"/>
      <c r="AE39" s="14"/>
      <c r="AF39" s="10"/>
    </row>
    <row r="40" spans="2:32" ht="15">
      <c r="B40"/>
      <c r="C40" s="37"/>
      <c r="D40" s="37"/>
      <c r="E40" s="37"/>
      <c r="F40" s="37"/>
      <c r="G40" s="37"/>
      <c r="L40" s="9"/>
      <c r="M40" s="102">
        <v>15330000</v>
      </c>
      <c r="N40" s="103">
        <v>459200</v>
      </c>
      <c r="O40" s="104">
        <v>2.9961600000000002</v>
      </c>
      <c r="P40" s="103">
        <v>37.01</v>
      </c>
      <c r="Q40" s="104">
        <v>35.24</v>
      </c>
      <c r="R40" s="56">
        <f t="shared" si="8"/>
        <v>8.845450630755737</v>
      </c>
      <c r="S40" s="56">
        <f t="shared" si="1"/>
        <v>8.845450630755737</v>
      </c>
      <c r="T40" s="55">
        <f t="shared" si="12"/>
        <v>133.13680542998117</v>
      </c>
      <c r="U40" s="105">
        <f t="shared" si="13"/>
        <v>-4.4862089990421648E-2</v>
      </c>
      <c r="V40" s="106">
        <f t="shared" si="14"/>
        <v>2.1242981319999394</v>
      </c>
      <c r="W40" s="107">
        <f t="shared" si="9"/>
        <v>8.6847705556719923</v>
      </c>
      <c r="X40" s="106">
        <f t="shared" si="10"/>
        <v>2.5818086528917837E-2</v>
      </c>
      <c r="Y40" s="9"/>
      <c r="Z40" s="9"/>
      <c r="AA40" s="9"/>
      <c r="AB40" s="9"/>
      <c r="AC40" s="9"/>
      <c r="AD40" s="14"/>
      <c r="AE40" s="14"/>
      <c r="AF40" s="10"/>
    </row>
    <row r="41" spans="2:32" ht="15">
      <c r="B41"/>
      <c r="C41" s="37"/>
      <c r="D41" s="37"/>
      <c r="E41" s="37"/>
      <c r="F41" s="37"/>
      <c r="G41" s="37"/>
      <c r="L41" s="9"/>
      <c r="M41" s="102">
        <v>15250000</v>
      </c>
      <c r="N41" s="103">
        <v>456700</v>
      </c>
      <c r="O41" s="104">
        <v>2.9940699999999998</v>
      </c>
      <c r="P41" s="103">
        <v>38.01</v>
      </c>
      <c r="Q41" s="104">
        <v>35.32</v>
      </c>
      <c r="R41" s="56">
        <f t="shared" si="8"/>
        <v>8.8166727427518019</v>
      </c>
      <c r="S41" s="56">
        <f t="shared" si="1"/>
        <v>8.8166727427518019</v>
      </c>
      <c r="T41" s="55">
        <f t="shared" si="12"/>
        <v>141.4706622119069</v>
      </c>
      <c r="U41" s="105">
        <f t="shared" si="13"/>
        <v>-3.1220448102839964E-2</v>
      </c>
      <c r="V41" s="106">
        <f t="shared" si="14"/>
        <v>2.1506663864291431</v>
      </c>
      <c r="W41" s="107">
        <f t="shared" si="9"/>
        <v>8.6561737763716327</v>
      </c>
      <c r="X41" s="106">
        <f t="shared" si="10"/>
        <v>2.57599182091027E-2</v>
      </c>
      <c r="Y41" s="9"/>
      <c r="Z41" s="9"/>
      <c r="AA41" s="9"/>
      <c r="AB41" s="9"/>
      <c r="AC41" s="9"/>
      <c r="AD41" s="14"/>
      <c r="AE41" s="14"/>
      <c r="AF41" s="10"/>
    </row>
    <row r="42" spans="2:32" ht="15">
      <c r="B42"/>
      <c r="C42" s="37"/>
      <c r="D42" s="37"/>
      <c r="E42" s="37"/>
      <c r="F42" s="37"/>
      <c r="G42" s="37"/>
      <c r="H42" s="9"/>
      <c r="L42" s="9"/>
      <c r="M42" s="102">
        <v>15180000</v>
      </c>
      <c r="N42" s="103">
        <v>454700</v>
      </c>
      <c r="O42" s="104">
        <v>2.99458</v>
      </c>
      <c r="P42" s="103">
        <v>39.01</v>
      </c>
      <c r="Q42" s="104">
        <v>35.42</v>
      </c>
      <c r="R42" s="56">
        <f t="shared" si="8"/>
        <v>8.7978068754921104</v>
      </c>
      <c r="S42" s="56">
        <f t="shared" si="1"/>
        <v>8.7978068754921104</v>
      </c>
      <c r="T42" s="55">
        <f t="shared" si="12"/>
        <v>147.46479279357476</v>
      </c>
      <c r="U42" s="105">
        <f t="shared" si="13"/>
        <v>-2.2504467500061492E-2</v>
      </c>
      <c r="V42" s="106">
        <f t="shared" si="14"/>
        <v>2.1686883449202372</v>
      </c>
      <c r="W42" s="107">
        <f t="shared" si="9"/>
        <v>8.6361871519039575</v>
      </c>
      <c r="X42" s="106">
        <f t="shared" si="10"/>
        <v>2.6120935052710948E-2</v>
      </c>
      <c r="Y42" s="9"/>
      <c r="Z42" s="9"/>
      <c r="AA42" s="9"/>
      <c r="AB42" s="9"/>
      <c r="AC42" s="9"/>
      <c r="AD42" s="14"/>
      <c r="AE42" s="14"/>
      <c r="AF42" s="10"/>
    </row>
    <row r="43" spans="2:32" ht="15">
      <c r="B43"/>
      <c r="C43" s="37"/>
      <c r="D43" s="37"/>
      <c r="E43" s="37"/>
      <c r="F43" s="37"/>
      <c r="G43" s="37"/>
      <c r="L43" s="9"/>
      <c r="M43" s="102">
        <v>15120000</v>
      </c>
      <c r="N43" s="103">
        <v>453000</v>
      </c>
      <c r="O43" s="104">
        <v>2.9957400000000001</v>
      </c>
      <c r="P43" s="103">
        <v>40.01</v>
      </c>
      <c r="Q43" s="104">
        <v>35.5</v>
      </c>
      <c r="R43" s="56">
        <f t="shared" si="8"/>
        <v>8.7802286903494089</v>
      </c>
      <c r="S43" s="56">
        <f t="shared" si="1"/>
        <v>8.7802286903494089</v>
      </c>
      <c r="T43" s="55">
        <f t="shared" si="12"/>
        <v>153.14034050740193</v>
      </c>
      <c r="U43" s="105">
        <f t="shared" si="13"/>
        <v>-1.4537860007988051E-2</v>
      </c>
      <c r="V43" s="106">
        <f t="shared" si="14"/>
        <v>2.1850896084123619</v>
      </c>
      <c r="W43" s="107">
        <f t="shared" si="9"/>
        <v>8.6176798799420204</v>
      </c>
      <c r="X43" s="106">
        <f t="shared" si="10"/>
        <v>2.6422115764857115E-2</v>
      </c>
      <c r="Y43" s="9"/>
      <c r="Z43" s="9"/>
      <c r="AA43" s="9"/>
      <c r="AB43" s="9"/>
      <c r="AC43" s="9"/>
      <c r="AD43" s="14"/>
      <c r="AE43" s="14"/>
      <c r="AF43" s="10"/>
    </row>
    <row r="44" spans="2:32" ht="15">
      <c r="B44"/>
      <c r="C44" s="37"/>
      <c r="D44" s="37"/>
      <c r="E44" s="37"/>
      <c r="F44" s="37"/>
      <c r="G44" s="37"/>
      <c r="L44" s="9"/>
      <c r="M44" s="99">
        <v>14880000</v>
      </c>
      <c r="N44" s="100">
        <v>601200</v>
      </c>
      <c r="O44" s="101">
        <v>4.0375899999999998</v>
      </c>
      <c r="P44" s="100">
        <v>41.01</v>
      </c>
      <c r="Q44" s="101">
        <v>36</v>
      </c>
      <c r="R44" s="56">
        <f t="shared" si="8"/>
        <v>8.7462445541119997</v>
      </c>
      <c r="S44" s="56">
        <f t="shared" si="1"/>
        <v>8.7462445541119997</v>
      </c>
      <c r="T44" s="55">
        <f t="shared" si="12"/>
        <v>168.27995131127133</v>
      </c>
      <c r="U44" s="105">
        <f t="shared" si="13"/>
        <v>4.6164983649218944E-4</v>
      </c>
      <c r="V44" s="106">
        <f t="shared" si="14"/>
        <v>2.2260323776898052</v>
      </c>
      <c r="W44" s="107">
        <f t="shared" si="9"/>
        <v>8.5701233906436816</v>
      </c>
      <c r="X44" s="106">
        <f t="shared" si="10"/>
        <v>3.1018664221434056E-2</v>
      </c>
      <c r="Y44" s="9"/>
      <c r="Z44" s="9"/>
      <c r="AA44" s="9"/>
      <c r="AB44" s="9"/>
      <c r="AC44" s="9"/>
      <c r="AD44" s="14"/>
      <c r="AE44" s="14"/>
      <c r="AF44" s="10"/>
    </row>
    <row r="45" spans="2:32" ht="15">
      <c r="B45"/>
      <c r="C45" s="37"/>
      <c r="D45" s="37"/>
      <c r="E45" s="37"/>
      <c r="F45" s="37"/>
      <c r="G45" s="37"/>
      <c r="L45" s="9"/>
      <c r="M45" s="102">
        <v>14460000</v>
      </c>
      <c r="N45" s="103">
        <v>583100</v>
      </c>
      <c r="O45" s="104">
        <v>4.0333899999999998</v>
      </c>
      <c r="P45" s="103">
        <v>42.01</v>
      </c>
      <c r="Q45" s="104">
        <v>36.700000000000003</v>
      </c>
      <c r="R45" s="56">
        <f t="shared" si="8"/>
        <v>8.6416596252660351</v>
      </c>
      <c r="S45" s="56">
        <f t="shared" si="1"/>
        <v>8.6416596252660351</v>
      </c>
      <c r="T45" s="55">
        <f t="shared" si="12"/>
        <v>204.64836326132308</v>
      </c>
      <c r="U45" s="105">
        <f t="shared" si="13"/>
        <v>4.3617074010768579E-2</v>
      </c>
      <c r="V45" s="106">
        <f t="shared" si="14"/>
        <v>2.3110082755905323</v>
      </c>
      <c r="W45" s="107">
        <f t="shared" si="9"/>
        <v>8.4649345629269082</v>
      </c>
      <c r="X45" s="106">
        <f t="shared" si="10"/>
        <v>3.1231747658768322E-2</v>
      </c>
      <c r="Y45" s="9"/>
      <c r="Z45" s="9"/>
      <c r="AA45" s="9"/>
      <c r="AB45" s="9"/>
      <c r="AC45" s="9"/>
      <c r="AD45" s="14"/>
      <c r="AE45" s="14"/>
      <c r="AF45" s="10"/>
    </row>
    <row r="46" spans="2:32" ht="15">
      <c r="B46"/>
      <c r="C46" s="37"/>
      <c r="D46" s="37"/>
      <c r="E46" s="37"/>
      <c r="F46" s="37"/>
      <c r="G46" s="37"/>
      <c r="L46" s="9"/>
      <c r="M46" s="102">
        <v>14070000</v>
      </c>
      <c r="N46" s="103">
        <v>563800</v>
      </c>
      <c r="O46" s="104">
        <v>4.0060200000000004</v>
      </c>
      <c r="P46" s="103">
        <v>43.01</v>
      </c>
      <c r="Q46" s="104">
        <v>37.229999999999997</v>
      </c>
      <c r="R46" s="56">
        <f t="shared" si="8"/>
        <v>8.5125764433677062</v>
      </c>
      <c r="S46" s="56">
        <f t="shared" si="1"/>
        <v>8.5125764433677062</v>
      </c>
      <c r="T46" s="55">
        <f t="shared" si="12"/>
        <v>247.06103882730682</v>
      </c>
      <c r="U46" s="105">
        <f t="shared" si="13"/>
        <v>9.1572585507543339E-2</v>
      </c>
      <c r="V46" s="106">
        <f t="shared" si="14"/>
        <v>2.3928042631826623</v>
      </c>
      <c r="W46" s="107">
        <f t="shared" si="9"/>
        <v>8.3548134529627163</v>
      </c>
      <c r="X46" s="106">
        <f t="shared" si="10"/>
        <v>2.4889161141524958E-2</v>
      </c>
      <c r="Y46" s="9"/>
      <c r="Z46" s="9"/>
      <c r="AA46" s="9"/>
      <c r="AB46" s="9"/>
      <c r="AC46" s="9"/>
      <c r="AD46" s="14"/>
      <c r="AE46" s="14"/>
      <c r="AF46" s="10"/>
    </row>
    <row r="47" spans="2:32" ht="15">
      <c r="B47"/>
      <c r="C47" s="37"/>
      <c r="D47" s="37"/>
      <c r="E47" s="37"/>
      <c r="F47" s="37"/>
      <c r="G47" s="37"/>
      <c r="L47" s="9"/>
      <c r="M47" s="102">
        <v>13880000</v>
      </c>
      <c r="N47" s="103">
        <v>555400</v>
      </c>
      <c r="O47" s="104">
        <v>4.0022599999999997</v>
      </c>
      <c r="P47" s="103">
        <v>44.01</v>
      </c>
      <c r="Q47" s="104">
        <v>37.5</v>
      </c>
      <c r="R47" s="56">
        <f t="shared" si="8"/>
        <v>8.4496086346410415</v>
      </c>
      <c r="S47" s="56">
        <f t="shared" si="1"/>
        <v>8.4496086346410415</v>
      </c>
      <c r="T47" s="55">
        <f t="shared" si="12"/>
        <v>271.23552899027243</v>
      </c>
      <c r="U47" s="105">
        <f t="shared" si="13"/>
        <v>0.11317412815710982</v>
      </c>
      <c r="V47" s="106">
        <f t="shared" si="14"/>
        <v>2.4333465769125491</v>
      </c>
      <c r="W47" s="107">
        <f t="shared" si="9"/>
        <v>8.2967756556798484</v>
      </c>
      <c r="X47" s="106">
        <f t="shared" si="10"/>
        <v>2.3357919458152486E-2</v>
      </c>
      <c r="Y47" s="9"/>
      <c r="Z47" s="9"/>
      <c r="AA47" s="9"/>
      <c r="AB47" s="9"/>
      <c r="AC47" s="9"/>
      <c r="AD47" s="14"/>
      <c r="AE47" s="14"/>
      <c r="AF47" s="10"/>
    </row>
    <row r="48" spans="2:32" ht="15">
      <c r="B48"/>
      <c r="C48" s="37"/>
      <c r="D48" s="37"/>
      <c r="E48" s="37"/>
      <c r="F48" s="37"/>
      <c r="G48" s="37"/>
      <c r="L48" s="9"/>
      <c r="M48" s="102">
        <v>13730000</v>
      </c>
      <c r="N48" s="103">
        <v>549400</v>
      </c>
      <c r="O48" s="104">
        <v>4.0020499999999997</v>
      </c>
      <c r="P48" s="103">
        <v>45.01</v>
      </c>
      <c r="Q48" s="104">
        <v>37.700000000000003</v>
      </c>
      <c r="R48" s="56">
        <f t="shared" si="8"/>
        <v>8.3962662617514621</v>
      </c>
      <c r="S48" s="56">
        <f t="shared" si="1"/>
        <v>8.3962662617514621</v>
      </c>
      <c r="T48" s="55">
        <f t="shared" si="12"/>
        <v>292.47032685303611</v>
      </c>
      <c r="U48" s="105">
        <f t="shared" si="13"/>
        <v>0.13066880055141747</v>
      </c>
      <c r="V48" s="106">
        <f t="shared" si="14"/>
        <v>2.4660818104602606</v>
      </c>
      <c r="W48" s="107">
        <f t="shared" si="9"/>
        <v>8.2481535492080376</v>
      </c>
      <c r="X48" s="106">
        <f t="shared" si="10"/>
        <v>2.1937375616971098E-2</v>
      </c>
      <c r="Y48" s="9"/>
      <c r="Z48" s="9"/>
      <c r="AA48" s="9"/>
      <c r="AB48" s="9"/>
      <c r="AC48" s="9"/>
      <c r="AD48" s="14"/>
      <c r="AE48" s="14"/>
      <c r="AF48" s="10"/>
    </row>
    <row r="49" spans="2:32" ht="15">
      <c r="B49"/>
      <c r="C49" s="37"/>
      <c r="D49" s="37"/>
      <c r="E49" s="37"/>
      <c r="F49" s="37"/>
      <c r="G49" s="37"/>
      <c r="L49" s="9"/>
      <c r="M49" s="102">
        <v>13610000</v>
      </c>
      <c r="N49" s="103">
        <v>544100</v>
      </c>
      <c r="O49" s="104">
        <v>3.99715</v>
      </c>
      <c r="P49" s="103">
        <v>46.01</v>
      </c>
      <c r="Q49" s="104">
        <v>37.85</v>
      </c>
      <c r="R49" s="56">
        <f t="shared" si="8"/>
        <v>8.3510464666243962</v>
      </c>
      <c r="S49" s="56">
        <f t="shared" si="1"/>
        <v>8.3510464666243962</v>
      </c>
      <c r="T49" s="55">
        <f t="shared" si="12"/>
        <v>311.09890271638591</v>
      </c>
      <c r="U49" s="105">
        <f t="shared" si="13"/>
        <v>0.14496680686989843</v>
      </c>
      <c r="V49" s="106">
        <f t="shared" si="14"/>
        <v>2.4928984793020201</v>
      </c>
      <c r="W49" s="107">
        <f t="shared" si="9"/>
        <v>8.207110350154748</v>
      </c>
      <c r="X49" s="106">
        <f t="shared" si="10"/>
        <v>2.0717605624364137E-2</v>
      </c>
      <c r="Y49" s="9"/>
      <c r="Z49" s="9"/>
      <c r="AA49" s="9"/>
      <c r="AB49" s="9"/>
      <c r="AC49" s="9"/>
      <c r="AD49" s="14"/>
      <c r="AE49" s="14"/>
      <c r="AF49" s="10"/>
    </row>
    <row r="50" spans="2:32" ht="15">
      <c r="B50"/>
      <c r="C50" s="37"/>
      <c r="D50" s="37"/>
      <c r="E50" s="37"/>
      <c r="F50" s="37"/>
      <c r="G50" s="37"/>
      <c r="L50" s="9"/>
      <c r="M50" s="102">
        <v>13510000</v>
      </c>
      <c r="N50" s="103">
        <v>539900</v>
      </c>
      <c r="O50" s="104">
        <v>3.99539</v>
      </c>
      <c r="P50" s="103">
        <v>47.01</v>
      </c>
      <c r="Q50" s="104">
        <v>37.979999999999997</v>
      </c>
      <c r="R50" s="56">
        <f t="shared" si="8"/>
        <v>8.3138698611206063</v>
      </c>
      <c r="S50" s="56">
        <f t="shared" si="1"/>
        <v>8.3138698611206063</v>
      </c>
      <c r="T50" s="55">
        <f t="shared" si="12"/>
        <v>327.07399721362862</v>
      </c>
      <c r="U50" s="105">
        <f t="shared" si="13"/>
        <v>0.1563789878898304</v>
      </c>
      <c r="V50" s="106">
        <f t="shared" si="14"/>
        <v>2.5146460185501676</v>
      </c>
      <c r="W50" s="107">
        <f t="shared" si="9"/>
        <v>8.1730017894524529</v>
      </c>
      <c r="X50" s="106">
        <f t="shared" si="10"/>
        <v>1.9843813615504004E-2</v>
      </c>
      <c r="Y50" s="9"/>
      <c r="Z50" s="9"/>
      <c r="AA50" s="9"/>
      <c r="AB50" s="9"/>
      <c r="AC50" s="9"/>
      <c r="AD50" s="14"/>
      <c r="AE50" s="14"/>
      <c r="AF50" s="10"/>
    </row>
    <row r="51" spans="2:32" ht="15">
      <c r="B51"/>
      <c r="C51" s="37"/>
      <c r="D51" s="37"/>
      <c r="E51" s="37"/>
      <c r="F51" s="37"/>
      <c r="G51" s="37"/>
      <c r="L51" s="9"/>
      <c r="M51" s="102">
        <v>13420000</v>
      </c>
      <c r="N51" s="103">
        <v>536700</v>
      </c>
      <c r="O51" s="104">
        <v>3.9978799999999999</v>
      </c>
      <c r="P51" s="103">
        <v>48.01</v>
      </c>
      <c r="Q51" s="104">
        <v>38.11</v>
      </c>
      <c r="R51" s="56">
        <f t="shared" si="8"/>
        <v>8.282464502535591</v>
      </c>
      <c r="S51" s="56">
        <f t="shared" si="1"/>
        <v>8.282464502535591</v>
      </c>
      <c r="T51" s="55">
        <f t="shared" si="12"/>
        <v>341.09050501482665</v>
      </c>
      <c r="U51" s="105">
        <f t="shared" si="13"/>
        <v>0.16579125936131317</v>
      </c>
      <c r="V51" s="106">
        <f t="shared" si="14"/>
        <v>2.532869630058054</v>
      </c>
      <c r="W51" s="107">
        <f t="shared" si="9"/>
        <v>8.1438391269859203</v>
      </c>
      <c r="X51" s="106">
        <f t="shared" si="10"/>
        <v>1.9216994746287238E-2</v>
      </c>
      <c r="Y51" s="9"/>
      <c r="Z51" s="9"/>
      <c r="AA51" s="9"/>
      <c r="AB51" s="9"/>
      <c r="AC51" s="9"/>
      <c r="AD51" s="14"/>
      <c r="AE51" s="14"/>
      <c r="AF51" s="10"/>
    </row>
    <row r="52" spans="2:32" ht="15">
      <c r="B52"/>
      <c r="C52" s="37"/>
      <c r="D52" s="37"/>
      <c r="E52" s="37"/>
      <c r="F52" s="37"/>
      <c r="G52" s="37"/>
      <c r="L52" s="9"/>
      <c r="M52" s="102">
        <v>13350000</v>
      </c>
      <c r="N52" s="103">
        <v>533400</v>
      </c>
      <c r="O52" s="104">
        <v>3.9961099999999998</v>
      </c>
      <c r="P52" s="103">
        <v>49.01</v>
      </c>
      <c r="Q52" s="104">
        <v>38.21</v>
      </c>
      <c r="R52" s="56">
        <f t="shared" si="8"/>
        <v>8.2575830102681831</v>
      </c>
      <c r="S52" s="56">
        <f t="shared" si="1"/>
        <v>8.2575830102681831</v>
      </c>
      <c r="T52" s="55">
        <f t="shared" si="12"/>
        <v>352.76804225382392</v>
      </c>
      <c r="U52" s="105">
        <f t="shared" si="13"/>
        <v>0.17310613428461483</v>
      </c>
      <c r="V52" s="106">
        <f t="shared" si="14"/>
        <v>2.5474892349023515</v>
      </c>
      <c r="W52" s="107">
        <f t="shared" si="9"/>
        <v>8.1200537915244855</v>
      </c>
      <c r="X52" s="106">
        <f t="shared" si="10"/>
        <v>1.8914286008251825E-2</v>
      </c>
      <c r="Y52" s="9"/>
      <c r="Z52" s="9"/>
      <c r="AA52" s="9"/>
      <c r="AB52" s="9"/>
      <c r="AC52" s="9"/>
      <c r="AD52" s="14"/>
      <c r="AE52" s="14"/>
      <c r="AF52" s="10"/>
    </row>
    <row r="53" spans="2:32" ht="15">
      <c r="B53"/>
      <c r="C53" s="37"/>
      <c r="D53" s="37"/>
      <c r="E53" s="37"/>
      <c r="F53" s="37"/>
      <c r="G53" s="37"/>
      <c r="L53" s="9"/>
      <c r="M53" s="102">
        <v>13280000</v>
      </c>
      <c r="N53" s="103">
        <v>530300</v>
      </c>
      <c r="O53" s="104">
        <v>3.9934599999999998</v>
      </c>
      <c r="P53" s="103">
        <v>50.01</v>
      </c>
      <c r="Q53" s="104">
        <v>38.31</v>
      </c>
      <c r="R53" s="56">
        <f t="shared" si="8"/>
        <v>8.2324843693808774</v>
      </c>
      <c r="S53" s="56">
        <f t="shared" si="1"/>
        <v>8.2324843693808774</v>
      </c>
      <c r="T53" s="55">
        <f t="shared" si="12"/>
        <v>364.51292867659828</v>
      </c>
      <c r="U53" s="105">
        <f t="shared" si="13"/>
        <v>0.1803621020820951</v>
      </c>
      <c r="V53" s="106">
        <f t="shared" si="14"/>
        <v>2.5617129366411784</v>
      </c>
      <c r="W53" s="107">
        <f t="shared" si="9"/>
        <v>8.0965739935470094</v>
      </c>
      <c r="X53" s="106">
        <f t="shared" si="10"/>
        <v>1.8471630259303252E-2</v>
      </c>
      <c r="Y53" s="9"/>
      <c r="Z53" s="9"/>
      <c r="AA53" s="9"/>
      <c r="AB53" s="9"/>
      <c r="AC53" s="9"/>
      <c r="AD53" s="14"/>
      <c r="AE53" s="14"/>
      <c r="AF53" s="10"/>
    </row>
    <row r="54" spans="2:32" ht="15">
      <c r="B54"/>
      <c r="C54" s="37"/>
      <c r="D54" s="37"/>
      <c r="E54" s="37"/>
      <c r="F54" s="37"/>
      <c r="G54" s="37"/>
      <c r="L54" s="9"/>
      <c r="M54" s="99">
        <v>12860000</v>
      </c>
      <c r="N54" s="100">
        <v>665300</v>
      </c>
      <c r="O54" s="101">
        <v>5.0809899999999999</v>
      </c>
      <c r="P54" s="100">
        <v>51.01</v>
      </c>
      <c r="Q54" s="101">
        <v>38.9</v>
      </c>
      <c r="R54" s="56">
        <f t="shared" si="8"/>
        <v>8.0756049213704841</v>
      </c>
      <c r="S54" s="56">
        <f t="shared" si="1"/>
        <v>8.0756049213704841</v>
      </c>
      <c r="T54" s="55">
        <f t="shared" si="12"/>
        <v>436.11392988771934</v>
      </c>
      <c r="U54" s="105">
        <f t="shared" si="13"/>
        <v>0.22315917014300909</v>
      </c>
      <c r="V54" s="106">
        <f t="shared" si="14"/>
        <v>2.6395999586678149</v>
      </c>
      <c r="W54" s="107">
        <f t="shared" si="9"/>
        <v>7.9618639818683405</v>
      </c>
      <c r="X54" s="106">
        <f t="shared" si="10"/>
        <v>1.2937001318830289E-2</v>
      </c>
      <c r="Y54" s="9"/>
      <c r="Z54" s="9"/>
      <c r="AA54" s="9"/>
      <c r="AB54" s="9"/>
      <c r="AC54" s="9"/>
      <c r="AD54" s="14"/>
      <c r="AE54" s="14"/>
      <c r="AF54" s="10"/>
    </row>
    <row r="55" spans="2:32" ht="15">
      <c r="B55"/>
      <c r="C55" s="37"/>
      <c r="D55" s="37"/>
      <c r="E55" s="37"/>
      <c r="F55" s="37"/>
      <c r="G55" s="37"/>
      <c r="L55" s="9"/>
      <c r="M55" s="102">
        <v>12700000</v>
      </c>
      <c r="N55" s="103">
        <v>644500</v>
      </c>
      <c r="O55" s="104">
        <v>5.0726199999999997</v>
      </c>
      <c r="P55" s="103">
        <v>52.01</v>
      </c>
      <c r="Q55" s="104">
        <v>39.17</v>
      </c>
      <c r="R55" s="56">
        <f t="shared" si="8"/>
        <v>8.021617891971399</v>
      </c>
      <c r="S55" s="56">
        <f t="shared" si="1"/>
        <v>8.021617891971399</v>
      </c>
      <c r="T55" s="55">
        <f t="shared" si="12"/>
        <v>467.15569030562557</v>
      </c>
      <c r="U55" s="105">
        <f t="shared" si="13"/>
        <v>0.23696283666221848</v>
      </c>
      <c r="V55" s="106">
        <f t="shared" si="14"/>
        <v>2.6694616432474225</v>
      </c>
      <c r="W55" s="107">
        <f t="shared" si="9"/>
        <v>7.9073485229439253</v>
      </c>
      <c r="X55" s="106">
        <f t="shared" si="10"/>
        <v>1.3057488697936952E-2</v>
      </c>
      <c r="Y55" s="9"/>
      <c r="Z55" s="9"/>
      <c r="AA55" s="9"/>
      <c r="AB55" s="9"/>
      <c r="AC55" s="9"/>
      <c r="AD55" s="14"/>
      <c r="AE55" s="14"/>
      <c r="AF55" s="10"/>
    </row>
    <row r="56" spans="2:32" ht="15">
      <c r="B56"/>
      <c r="C56" s="37"/>
      <c r="D56" s="37"/>
      <c r="E56" s="37"/>
      <c r="F56" s="37"/>
      <c r="G56" s="37"/>
      <c r="L56" s="9"/>
      <c r="M56" s="102">
        <v>12340000</v>
      </c>
      <c r="N56" s="103">
        <v>618600</v>
      </c>
      <c r="O56" s="104">
        <v>5.0129999999999999</v>
      </c>
      <c r="P56" s="103">
        <v>53.01</v>
      </c>
      <c r="Q56" s="104">
        <v>39.83</v>
      </c>
      <c r="R56" s="56">
        <f t="shared" si="8"/>
        <v>7.9039166489794139</v>
      </c>
      <c r="S56" s="56">
        <f t="shared" si="1"/>
        <v>7.9039166489794139</v>
      </c>
      <c r="T56" s="55">
        <f t="shared" si="12"/>
        <v>523.171800308971</v>
      </c>
      <c r="U56" s="105">
        <f t="shared" si="13"/>
        <v>0.26561757078217529</v>
      </c>
      <c r="V56" s="106">
        <f t="shared" si="14"/>
        <v>2.7186443268676945</v>
      </c>
      <c r="W56" s="107">
        <f t="shared" si="9"/>
        <v>7.8139084185559273</v>
      </c>
      <c r="X56" s="106">
        <f t="shared" si="10"/>
        <v>8.1014815439674585E-3</v>
      </c>
      <c r="Y56" s="9"/>
      <c r="Z56" s="9"/>
      <c r="AA56" s="9"/>
      <c r="AB56" s="9"/>
      <c r="AC56" s="9"/>
      <c r="AD56" s="14"/>
      <c r="AE56" s="14"/>
      <c r="AF56" s="10"/>
    </row>
    <row r="57" spans="2:32" ht="15">
      <c r="B57"/>
      <c r="C57" s="37"/>
      <c r="D57" s="37"/>
      <c r="E57" s="37"/>
      <c r="F57" s="37"/>
      <c r="G57" s="37"/>
      <c r="L57" s="9"/>
      <c r="M57" s="102">
        <v>12140000</v>
      </c>
      <c r="N57" s="103">
        <v>608500</v>
      </c>
      <c r="O57" s="104">
        <v>5.0117099999999999</v>
      </c>
      <c r="P57" s="103">
        <v>54.01</v>
      </c>
      <c r="Q57" s="104">
        <v>40.119999999999997</v>
      </c>
      <c r="R57" s="56">
        <f t="shared" si="8"/>
        <v>7.8229018652195261</v>
      </c>
      <c r="S57" s="56">
        <f t="shared" si="1"/>
        <v>7.8229018652195261</v>
      </c>
      <c r="T57" s="55">
        <f t="shared" si="12"/>
        <v>564.99668183733115</v>
      </c>
      <c r="U57" s="105">
        <f t="shared" si="13"/>
        <v>0.28429675693117618</v>
      </c>
      <c r="V57" s="106">
        <f t="shared" si="14"/>
        <v>2.7520458972637418</v>
      </c>
      <c r="W57" s="107">
        <f t="shared" si="9"/>
        <v>7.7477590123936579</v>
      </c>
      <c r="X57" s="106">
        <f t="shared" si="10"/>
        <v>5.6464483308100869E-3</v>
      </c>
      <c r="Y57" s="9"/>
      <c r="Z57" s="9"/>
      <c r="AA57" s="9"/>
      <c r="AB57" s="9"/>
      <c r="AC57" s="9"/>
      <c r="AD57" s="14"/>
      <c r="AE57" s="14"/>
      <c r="AF57" s="10"/>
    </row>
    <row r="58" spans="2:32" ht="15">
      <c r="B58"/>
      <c r="C58" s="37"/>
      <c r="D58" s="37"/>
      <c r="E58" s="37"/>
      <c r="F58" s="37"/>
      <c r="G58" s="37"/>
      <c r="L58" s="9"/>
      <c r="M58" s="102">
        <v>12000000</v>
      </c>
      <c r="N58" s="103">
        <v>600200</v>
      </c>
      <c r="O58" s="104">
        <v>5.0018399999999996</v>
      </c>
      <c r="P58" s="103">
        <v>55.01</v>
      </c>
      <c r="Q58" s="104">
        <v>40.31</v>
      </c>
      <c r="R58" s="56">
        <f t="shared" si="8"/>
        <v>7.7630745647178117</v>
      </c>
      <c r="S58" s="56">
        <f t="shared" si="1"/>
        <v>7.7630745647178117</v>
      </c>
      <c r="T58" s="55">
        <f t="shared" si="12"/>
        <v>597.90131374778571</v>
      </c>
      <c r="U58" s="105">
        <f t="shared" si="13"/>
        <v>0.29759278691716629</v>
      </c>
      <c r="V58" s="106">
        <f t="shared" si="14"/>
        <v>2.7766295076813763</v>
      </c>
      <c r="W58" s="107">
        <f t="shared" si="9"/>
        <v>7.6976313784741848</v>
      </c>
      <c r="X58" s="106">
        <f t="shared" si="10"/>
        <v>4.2828106257180353E-3</v>
      </c>
      <c r="Y58" s="9"/>
      <c r="Z58" s="9"/>
      <c r="AA58" s="9"/>
      <c r="AB58" s="9"/>
      <c r="AC58" s="9"/>
      <c r="AD58" s="14"/>
      <c r="AE58" s="14"/>
      <c r="AF58" s="10"/>
    </row>
    <row r="59" spans="2:32" ht="15">
      <c r="B59" s="14"/>
      <c r="C59" s="14"/>
      <c r="D59" s="14"/>
      <c r="E59" s="14"/>
      <c r="F59" s="14"/>
      <c r="G59" s="14"/>
      <c r="L59" s="9"/>
      <c r="M59" s="102">
        <v>11890000</v>
      </c>
      <c r="N59" s="103">
        <v>594000</v>
      </c>
      <c r="O59" s="104">
        <v>4.9981200000000001</v>
      </c>
      <c r="P59" s="103">
        <v>56.01</v>
      </c>
      <c r="Q59" s="104">
        <v>40.479999999999997</v>
      </c>
      <c r="R59" s="56">
        <f t="shared" si="8"/>
        <v>7.7187808406953433</v>
      </c>
      <c r="S59" s="56">
        <f t="shared" si="1"/>
        <v>7.7187808406953433</v>
      </c>
      <c r="T59" s="55">
        <f t="shared" si="12"/>
        <v>623.88957233235578</v>
      </c>
      <c r="U59" s="105">
        <f t="shared" si="13"/>
        <v>0.30718084968549053</v>
      </c>
      <c r="V59" s="106">
        <f t="shared" si="14"/>
        <v>2.7951077269088329</v>
      </c>
      <c r="W59" s="107">
        <f t="shared" si="9"/>
        <v>7.6591274690926614</v>
      </c>
      <c r="X59" s="106">
        <f t="shared" si="10"/>
        <v>3.5585247435676571E-3</v>
      </c>
      <c r="Y59" s="9"/>
      <c r="Z59" s="9"/>
      <c r="AA59" s="9"/>
      <c r="AB59" s="9"/>
      <c r="AC59" s="9"/>
      <c r="AD59" s="14"/>
      <c r="AE59" s="14"/>
      <c r="AF59" s="10"/>
    </row>
    <row r="60" spans="2:32" ht="15">
      <c r="B60" s="14"/>
      <c r="C60" s="14"/>
      <c r="D60" s="14"/>
      <c r="E60" s="14"/>
      <c r="F60" s="14"/>
      <c r="G60" s="14"/>
      <c r="L60" s="9"/>
      <c r="M60" s="102">
        <v>11780000</v>
      </c>
      <c r="N60" s="103">
        <v>589500</v>
      </c>
      <c r="O60" s="104">
        <v>5.0023</v>
      </c>
      <c r="P60" s="103">
        <v>57.01</v>
      </c>
      <c r="Q60" s="104">
        <v>40.619999999999997</v>
      </c>
      <c r="R60" s="56">
        <f t="shared" si="8"/>
        <v>7.6692419326459014</v>
      </c>
      <c r="S60" s="56">
        <f t="shared" si="1"/>
        <v>7.6692419326459014</v>
      </c>
      <c r="T60" s="55">
        <f t="shared" si="12"/>
        <v>652.28889130308664</v>
      </c>
      <c r="U60" s="105">
        <f t="shared" si="13"/>
        <v>0.31765937326752114</v>
      </c>
      <c r="V60" s="106">
        <f t="shared" si="14"/>
        <v>2.8144399824058981</v>
      </c>
      <c r="W60" s="107">
        <f t="shared" si="9"/>
        <v>7.6180695145420305</v>
      </c>
      <c r="X60" s="106">
        <f t="shared" si="10"/>
        <v>2.6186163745973694E-3</v>
      </c>
      <c r="Y60" s="9"/>
      <c r="Z60" s="9"/>
      <c r="AA60" s="9"/>
      <c r="AB60" s="9"/>
      <c r="AC60" s="9"/>
      <c r="AD60" s="14"/>
      <c r="AE60" s="14"/>
      <c r="AF60" s="10"/>
    </row>
    <row r="61" spans="2:32" ht="15">
      <c r="B61" s="14"/>
      <c r="C61" s="14"/>
      <c r="D61" s="14"/>
      <c r="E61" s="14"/>
      <c r="F61" s="14"/>
      <c r="G61" s="14"/>
      <c r="L61" s="9"/>
      <c r="M61" s="102">
        <v>11700000</v>
      </c>
      <c r="N61" s="103">
        <v>584800</v>
      </c>
      <c r="O61" s="104">
        <v>4.9996799999999997</v>
      </c>
      <c r="P61" s="103">
        <v>58.01</v>
      </c>
      <c r="Q61" s="104">
        <v>40.74</v>
      </c>
      <c r="R61" s="56">
        <f t="shared" si="8"/>
        <v>7.6357420131159293</v>
      </c>
      <c r="S61" s="56">
        <f t="shared" si="1"/>
        <v>7.6357420131159293</v>
      </c>
      <c r="T61" s="55">
        <f t="shared" si="12"/>
        <v>673.19367159475041</v>
      </c>
      <c r="U61" s="105">
        <f t="shared" si="13"/>
        <v>0.32460467983954677</v>
      </c>
      <c r="V61" s="106">
        <f t="shared" si="14"/>
        <v>2.8281400247066424</v>
      </c>
      <c r="W61" s="107">
        <f t="shared" si="9"/>
        <v>7.5884854577857617</v>
      </c>
      <c r="X61" s="106">
        <f t="shared" si="10"/>
        <v>2.2331820216731912E-3</v>
      </c>
      <c r="Y61" s="9"/>
      <c r="Z61" s="9"/>
      <c r="AA61" s="9"/>
      <c r="AB61" s="9"/>
      <c r="AC61" s="9"/>
      <c r="AD61" s="14"/>
      <c r="AE61" s="14"/>
      <c r="AF61" s="10"/>
    </row>
    <row r="62" spans="2:32" ht="15">
      <c r="B62" s="14"/>
      <c r="C62" s="14"/>
      <c r="D62" s="14"/>
      <c r="E62" s="14"/>
      <c r="F62" s="14"/>
      <c r="G62" s="14"/>
      <c r="L62" s="9"/>
      <c r="M62" s="102">
        <v>11620000</v>
      </c>
      <c r="N62" s="103">
        <v>580400</v>
      </c>
      <c r="O62" s="104">
        <v>4.99322</v>
      </c>
      <c r="P62" s="103">
        <v>59.01</v>
      </c>
      <c r="Q62" s="104">
        <v>40.85</v>
      </c>
      <c r="R62" s="56">
        <f t="shared" si="8"/>
        <v>7.6004207309057641</v>
      </c>
      <c r="S62" s="56">
        <f t="shared" si="1"/>
        <v>7.6004207309057641</v>
      </c>
      <c r="T62" s="55">
        <f t="shared" si="12"/>
        <v>694.93707337055559</v>
      </c>
      <c r="U62" s="105">
        <f t="shared" si="13"/>
        <v>0.33180926237448621</v>
      </c>
      <c r="V62" s="106">
        <f t="shared" si="14"/>
        <v>2.8419454809567282</v>
      </c>
      <c r="W62" s="107">
        <f t="shared" si="9"/>
        <v>7.5582579509733865</v>
      </c>
      <c r="X62" s="106">
        <f t="shared" si="10"/>
        <v>1.7777000116261036E-3</v>
      </c>
      <c r="Y62" s="9"/>
      <c r="Z62" s="9"/>
      <c r="AA62" s="9"/>
      <c r="AB62" s="9"/>
      <c r="AC62" s="9"/>
      <c r="AD62" s="14"/>
      <c r="AE62" s="14"/>
      <c r="AF62" s="10"/>
    </row>
    <row r="63" spans="2:32" ht="15">
      <c r="B63" s="14"/>
      <c r="C63" s="14"/>
      <c r="D63" s="14"/>
      <c r="E63" s="14"/>
      <c r="F63" s="14"/>
      <c r="G63" s="14"/>
      <c r="L63" s="9"/>
      <c r="M63" s="102">
        <v>11550000</v>
      </c>
      <c r="N63" s="103">
        <v>577400</v>
      </c>
      <c r="O63" s="104">
        <v>4.9981400000000002</v>
      </c>
      <c r="P63" s="103">
        <v>60.01</v>
      </c>
      <c r="Q63" s="104">
        <v>40.96</v>
      </c>
      <c r="R63" s="56">
        <f t="shared" si="8"/>
        <v>7.5713943975615017</v>
      </c>
      <c r="S63" s="56">
        <f t="shared" si="1"/>
        <v>7.5713943975615017</v>
      </c>
      <c r="T63" s="55">
        <f t="shared" si="12"/>
        <v>713.61864403463551</v>
      </c>
      <c r="U63" s="105">
        <f t="shared" si="13"/>
        <v>0.33764166854422051</v>
      </c>
      <c r="V63" s="106">
        <f t="shared" si="14"/>
        <v>2.8534661879145777</v>
      </c>
      <c r="W63" s="107">
        <f t="shared" si="9"/>
        <v>7.5327092582217778</v>
      </c>
      <c r="X63" s="106">
        <f t="shared" si="10"/>
        <v>1.4965400057338491E-3</v>
      </c>
      <c r="Y63" s="9"/>
      <c r="Z63" s="9"/>
      <c r="AA63" s="9"/>
      <c r="AB63" s="9"/>
      <c r="AC63" s="9"/>
      <c r="AD63" s="14"/>
      <c r="AE63" s="14"/>
      <c r="AF63" s="10"/>
    </row>
    <row r="64" spans="2:32" ht="15">
      <c r="B64" s="14"/>
      <c r="C64" s="14"/>
      <c r="D64" s="14"/>
      <c r="E64" s="14"/>
      <c r="F64" s="14"/>
      <c r="G64" s="14"/>
      <c r="L64" s="9"/>
      <c r="M64" s="99">
        <v>11290000</v>
      </c>
      <c r="N64" s="100">
        <v>700100</v>
      </c>
      <c r="O64" s="101">
        <v>6.0364599999999999</v>
      </c>
      <c r="P64" s="100">
        <v>61.02</v>
      </c>
      <c r="Q64" s="101">
        <v>41.2</v>
      </c>
      <c r="R64" s="56">
        <f t="shared" si="8"/>
        <v>7.4366040047399018</v>
      </c>
      <c r="S64" s="56">
        <f t="shared" si="1"/>
        <v>7.4366040047399018</v>
      </c>
      <c r="T64" s="55">
        <f t="shared" si="12"/>
        <v>797.04220863960632</v>
      </c>
      <c r="U64" s="105">
        <f t="shared" si="13"/>
        <v>0.36374433542019569</v>
      </c>
      <c r="V64" s="106">
        <f t="shared" si="14"/>
        <v>2.901481320761091</v>
      </c>
      <c r="W64" s="107">
        <f t="shared" si="9"/>
        <v>7.4229784501646305</v>
      </c>
      <c r="X64" s="106">
        <f t="shared" si="10"/>
        <v>1.8565573748369554E-4</v>
      </c>
      <c r="Y64" s="9"/>
      <c r="Z64" s="9"/>
      <c r="AA64" s="9"/>
      <c r="AB64" s="9"/>
      <c r="AC64" s="9"/>
      <c r="AD64" s="14"/>
      <c r="AE64" s="14"/>
      <c r="AF64" s="10"/>
    </row>
    <row r="65" spans="2:32" ht="15">
      <c r="B65" s="14"/>
      <c r="C65" s="14"/>
      <c r="D65" s="14"/>
      <c r="E65" s="14"/>
      <c r="F65" s="14"/>
      <c r="G65" s="14"/>
      <c r="L65" s="9"/>
      <c r="M65" s="102">
        <v>11230000</v>
      </c>
      <c r="N65" s="103">
        <v>685200</v>
      </c>
      <c r="O65" s="104">
        <v>6.1038300000000003</v>
      </c>
      <c r="P65" s="103">
        <v>62.02</v>
      </c>
      <c r="Q65" s="104">
        <v>41.68</v>
      </c>
      <c r="R65" s="56">
        <f t="shared" si="8"/>
        <v>7.4676095989291742</v>
      </c>
      <c r="S65" s="56">
        <f t="shared" si="1"/>
        <v>7.4676095989291742</v>
      </c>
      <c r="T65" s="55">
        <f t="shared" si="12"/>
        <v>770.16556750000973</v>
      </c>
      <c r="U65" s="105">
        <f t="shared" si="13"/>
        <v>0.35787741506980358</v>
      </c>
      <c r="V65" s="106">
        <f t="shared" si="14"/>
        <v>2.886584098318111</v>
      </c>
      <c r="W65" s="107">
        <f t="shared" si="9"/>
        <v>7.4575931582959569</v>
      </c>
      <c r="X65" s="106">
        <f t="shared" si="10"/>
        <v>1.0032908295876602E-4</v>
      </c>
      <c r="Y65" s="9"/>
      <c r="Z65" s="9"/>
      <c r="AA65" s="9"/>
      <c r="AB65" s="9"/>
      <c r="AC65" s="9"/>
      <c r="AD65" s="14"/>
      <c r="AE65" s="14"/>
      <c r="AF65" s="10"/>
    </row>
    <row r="66" spans="2:32" ht="15">
      <c r="B66" s="14"/>
      <c r="C66" s="14"/>
      <c r="D66" s="14"/>
      <c r="E66" s="14"/>
      <c r="F66" s="14"/>
      <c r="G66" s="14"/>
      <c r="L66" s="9"/>
      <c r="M66" s="102">
        <v>10850000</v>
      </c>
      <c r="N66" s="103">
        <v>653800</v>
      </c>
      <c r="O66" s="104">
        <v>6.0233299999999996</v>
      </c>
      <c r="P66" s="103">
        <v>63.02</v>
      </c>
      <c r="Q66" s="104">
        <v>42.27</v>
      </c>
      <c r="R66" s="56">
        <f t="shared" si="8"/>
        <v>7.2979828920025946</v>
      </c>
      <c r="S66" s="56">
        <f t="shared" si="1"/>
        <v>7.2979828920025946</v>
      </c>
      <c r="T66" s="55">
        <f t="shared" si="12"/>
        <v>869.44158750342285</v>
      </c>
      <c r="U66" s="105">
        <f t="shared" si="13"/>
        <v>0.38904645349498934</v>
      </c>
      <c r="V66" s="106">
        <f t="shared" si="14"/>
        <v>2.9392404097118341</v>
      </c>
      <c r="W66" s="107">
        <f t="shared" si="9"/>
        <v>7.3328804047639142</v>
      </c>
      <c r="X66" s="106">
        <f t="shared" si="10"/>
        <v>1.2178363969264632E-3</v>
      </c>
      <c r="Y66" s="9"/>
      <c r="Z66" s="9"/>
      <c r="AA66" s="9"/>
      <c r="AB66" s="9"/>
      <c r="AC66" s="9"/>
      <c r="AD66" s="14"/>
      <c r="AE66" s="14"/>
      <c r="AF66" s="10"/>
    </row>
    <row r="67" spans="2:32" ht="15">
      <c r="B67" s="15"/>
      <c r="C67" s="15"/>
      <c r="D67" s="15"/>
      <c r="E67" s="15"/>
      <c r="F67" s="15"/>
      <c r="G67" s="15"/>
      <c r="L67" s="9"/>
      <c r="M67" s="102">
        <v>10670000</v>
      </c>
      <c r="N67" s="103">
        <v>641500</v>
      </c>
      <c r="O67" s="104">
        <v>6.0097199999999997</v>
      </c>
      <c r="P67" s="103">
        <v>64.010000000000005</v>
      </c>
      <c r="Q67" s="104">
        <v>42.53</v>
      </c>
      <c r="R67" s="56">
        <f t="shared" si="8"/>
        <v>7.212665547179351</v>
      </c>
      <c r="S67" s="56">
        <f t="shared" si="1"/>
        <v>7.212665547179351</v>
      </c>
      <c r="T67" s="55">
        <f t="shared" si="12"/>
        <v>927.14966376255779</v>
      </c>
      <c r="U67" s="105">
        <f t="shared" si="13"/>
        <v>0.40391672299654252</v>
      </c>
      <c r="V67" s="106">
        <f t="shared" si="14"/>
        <v>2.9671498451475422</v>
      </c>
      <c r="W67" s="107">
        <f t="shared" si="9"/>
        <v>7.2640476235642524</v>
      </c>
      <c r="X67" s="106">
        <f t="shared" si="10"/>
        <v>2.6401177736238351E-3</v>
      </c>
      <c r="Y67" s="9"/>
      <c r="Z67" s="9"/>
      <c r="AA67" s="9"/>
      <c r="AB67" s="9"/>
      <c r="AC67" s="9"/>
      <c r="AD67" s="14"/>
      <c r="AE67" s="14"/>
      <c r="AF67" s="10"/>
    </row>
    <row r="68" spans="2:32" ht="15">
      <c r="B68" s="15"/>
      <c r="C68" s="15"/>
      <c r="D68" s="15"/>
      <c r="E68" s="15"/>
      <c r="F68" s="15"/>
      <c r="G68" s="15"/>
      <c r="L68" s="9"/>
      <c r="M68" s="102">
        <v>10540000</v>
      </c>
      <c r="N68" s="103">
        <v>633100</v>
      </c>
      <c r="O68" s="104">
        <v>6.0070899999999998</v>
      </c>
      <c r="P68" s="103">
        <v>65.010000000000005</v>
      </c>
      <c r="Q68" s="104">
        <v>42.73</v>
      </c>
      <c r="R68" s="56">
        <f t="shared" si="8"/>
        <v>7.1518577364470701</v>
      </c>
      <c r="S68" s="56">
        <f t="shared" ref="S68:S131" si="15">R68</f>
        <v>7.1518577364470701</v>
      </c>
      <c r="T68" s="55">
        <f t="shared" si="12"/>
        <v>971.51217587377448</v>
      </c>
      <c r="U68" s="105">
        <f t="shared" si="13"/>
        <v>0.41421272889432809</v>
      </c>
      <c r="V68" s="106">
        <f t="shared" si="14"/>
        <v>2.9874482479431674</v>
      </c>
      <c r="W68" s="107">
        <f t="shared" si="9"/>
        <v>7.2127564223200515</v>
      </c>
      <c r="X68" s="106">
        <f t="shared" si="10"/>
        <v>3.7086499410560665E-3</v>
      </c>
      <c r="Y68" s="9"/>
      <c r="Z68" s="9"/>
      <c r="AA68" s="9"/>
      <c r="AB68" s="9"/>
      <c r="AC68" s="9"/>
      <c r="AD68" s="14"/>
      <c r="AE68" s="14"/>
      <c r="AF68" s="10"/>
    </row>
    <row r="69" spans="2:32" ht="15">
      <c r="B69" s="15"/>
      <c r="C69" s="15"/>
      <c r="D69" s="15"/>
      <c r="E69" s="15"/>
      <c r="F69" s="15"/>
      <c r="G69" s="15"/>
      <c r="L69" s="9"/>
      <c r="M69" s="102">
        <v>10430000</v>
      </c>
      <c r="N69" s="103">
        <v>626000</v>
      </c>
      <c r="O69" s="104">
        <v>6.0019799999999996</v>
      </c>
      <c r="P69" s="103">
        <v>66.010000000000005</v>
      </c>
      <c r="Q69" s="104">
        <v>42.89</v>
      </c>
      <c r="R69" s="56">
        <f t="shared" ref="R69:R132" si="16">M69*SIN(RADIANS(Q69))/10^6</f>
        <v>7.0985850498331118</v>
      </c>
      <c r="S69" s="56">
        <f t="shared" si="15"/>
        <v>7.0985850498331118</v>
      </c>
      <c r="T69" s="55">
        <f t="shared" si="12"/>
        <v>1011.4663565200559</v>
      </c>
      <c r="U69" s="105">
        <f t="shared" si="13"/>
        <v>0.4230365521459778</v>
      </c>
      <c r="V69" s="106">
        <f t="shared" si="14"/>
        <v>3.0049514418070822</v>
      </c>
      <c r="W69" s="107">
        <f t="shared" si="9"/>
        <v>7.1676784985031761</v>
      </c>
      <c r="X69" s="106">
        <f t="shared" si="10"/>
        <v>4.7739046491228083E-3</v>
      </c>
      <c r="Y69" s="9"/>
      <c r="Z69" s="9"/>
      <c r="AA69" s="9"/>
      <c r="AB69" s="9"/>
      <c r="AC69" s="9"/>
      <c r="AD69" s="14"/>
      <c r="AE69" s="14"/>
      <c r="AF69" s="10"/>
    </row>
    <row r="70" spans="2:32" ht="15">
      <c r="B70" s="15"/>
      <c r="C70" s="15"/>
      <c r="D70" s="15"/>
      <c r="E70" s="15"/>
      <c r="F70" s="15"/>
      <c r="G70" s="15"/>
      <c r="L70" s="9"/>
      <c r="M70" s="102">
        <v>10340000</v>
      </c>
      <c r="N70" s="103">
        <v>620400</v>
      </c>
      <c r="O70" s="104">
        <v>6.0018799999999999</v>
      </c>
      <c r="P70" s="103">
        <v>67.010000000000005</v>
      </c>
      <c r="Q70" s="104">
        <v>43.03</v>
      </c>
      <c r="R70" s="56">
        <f t="shared" si="16"/>
        <v>7.055821633445075</v>
      </c>
      <c r="S70" s="56">
        <f t="shared" si="15"/>
        <v>7.055821633445075</v>
      </c>
      <c r="T70" s="55">
        <f t="shared" si="12"/>
        <v>1045.1183753300568</v>
      </c>
      <c r="U70" s="105">
        <f t="shared" si="13"/>
        <v>0.42999220159993001</v>
      </c>
      <c r="V70" s="106">
        <f t="shared" si="14"/>
        <v>3.0191654835964168</v>
      </c>
      <c r="W70" s="107">
        <f t="shared" si="9"/>
        <v>7.1304822525929792</v>
      </c>
      <c r="X70" s="106">
        <f t="shared" si="10"/>
        <v>5.5742080515484033E-3</v>
      </c>
      <c r="Y70" s="9"/>
      <c r="Z70" s="9"/>
      <c r="AA70" s="9"/>
      <c r="AB70" s="9"/>
      <c r="AC70" s="9"/>
      <c r="AD70" s="14"/>
      <c r="AE70" s="14"/>
      <c r="AF70" s="10"/>
    </row>
    <row r="71" spans="2:32" ht="15">
      <c r="B71" s="15"/>
      <c r="C71" s="15"/>
      <c r="D71" s="15"/>
      <c r="E71" s="15"/>
      <c r="F71" s="15"/>
      <c r="G71" s="15"/>
      <c r="L71" s="9"/>
      <c r="M71" s="102">
        <v>10260000</v>
      </c>
      <c r="N71" s="103">
        <v>615600</v>
      </c>
      <c r="O71" s="104">
        <v>6.0023400000000002</v>
      </c>
      <c r="P71" s="103">
        <v>68.02</v>
      </c>
      <c r="Q71" s="104">
        <v>43.15</v>
      </c>
      <c r="R71" s="56">
        <f t="shared" si="16"/>
        <v>7.0169237842430245</v>
      </c>
      <c r="S71" s="56">
        <f t="shared" si="15"/>
        <v>7.0169237842430245</v>
      </c>
      <c r="T71" s="55">
        <f t="shared" si="12"/>
        <v>1076.4418830203192</v>
      </c>
      <c r="U71" s="105">
        <f t="shared" si="13"/>
        <v>0.43622378170825715</v>
      </c>
      <c r="V71" s="106">
        <f t="shared" si="14"/>
        <v>3.0319905872808088</v>
      </c>
      <c r="W71" s="107">
        <f t="shared" ref="W71:W134" si="17">IF(T71&lt;0,0,$Z$6-$AA$6*T71^$AB$6)</f>
        <v>7.0964605993470995</v>
      </c>
      <c r="X71" s="106">
        <f t="shared" ref="X71:X134" si="18">IF(S71&lt;=0,"",(W71-S71)^2)</f>
        <v>6.3261049568998058E-3</v>
      </c>
      <c r="Y71" s="9"/>
      <c r="Z71" s="9"/>
      <c r="AA71" s="9"/>
      <c r="AB71" s="9"/>
      <c r="AC71" s="9"/>
      <c r="AD71" s="14"/>
      <c r="AE71" s="14"/>
      <c r="AF71" s="10"/>
    </row>
    <row r="72" spans="2:32" ht="15">
      <c r="B72" s="15"/>
      <c r="C72" s="15"/>
      <c r="D72" s="15"/>
      <c r="E72" s="15"/>
      <c r="F72" s="15"/>
      <c r="G72" s="15"/>
      <c r="L72" s="9"/>
      <c r="M72" s="102">
        <v>10180000</v>
      </c>
      <c r="N72" s="103">
        <v>611100</v>
      </c>
      <c r="O72" s="104">
        <v>6.0013500000000004</v>
      </c>
      <c r="P72" s="103">
        <v>69.02</v>
      </c>
      <c r="Q72" s="104">
        <v>43.27</v>
      </c>
      <c r="R72" s="56">
        <f t="shared" si="16"/>
        <v>6.9777506757363978</v>
      </c>
      <c r="S72" s="56">
        <f t="shared" si="15"/>
        <v>6.9777506757363978</v>
      </c>
      <c r="T72" s="55">
        <f t="shared" si="12"/>
        <v>1107.8617566299265</v>
      </c>
      <c r="U72" s="105">
        <f t="shared" si="13"/>
        <v>0.44241037542578565</v>
      </c>
      <c r="V72" s="106">
        <f t="shared" si="14"/>
        <v>3.0444855707908434</v>
      </c>
      <c r="W72" s="107">
        <f t="shared" si="17"/>
        <v>7.0628893281783203</v>
      </c>
      <c r="X72" s="106">
        <f t="shared" si="18"/>
        <v>7.2485901396264632E-3</v>
      </c>
      <c r="Y72" s="9"/>
      <c r="Z72" s="9"/>
      <c r="AA72" s="9"/>
      <c r="AB72" s="9"/>
      <c r="AC72" s="9"/>
      <c r="AD72" s="14"/>
      <c r="AE72" s="14"/>
      <c r="AF72" s="10"/>
    </row>
    <row r="73" spans="2:32" ht="15">
      <c r="B73" s="15"/>
      <c r="C73" s="15"/>
      <c r="D73" s="15"/>
      <c r="E73" s="15"/>
      <c r="F73" s="15"/>
      <c r="G73" s="15"/>
      <c r="L73" s="9"/>
      <c r="M73" s="102">
        <v>10120000</v>
      </c>
      <c r="N73" s="103">
        <v>606900</v>
      </c>
      <c r="O73" s="104">
        <v>5.9981400000000002</v>
      </c>
      <c r="P73" s="103">
        <v>70.02</v>
      </c>
      <c r="Q73" s="104">
        <v>43.36</v>
      </c>
      <c r="R73" s="56">
        <f t="shared" si="16"/>
        <v>6.9481905977892184</v>
      </c>
      <c r="S73" s="56">
        <f t="shared" si="15"/>
        <v>6.9481905977892184</v>
      </c>
      <c r="T73" s="55">
        <f t="shared" si="12"/>
        <v>1133.0576385763275</v>
      </c>
      <c r="U73" s="105">
        <f t="shared" si="13"/>
        <v>0.44702113093050261</v>
      </c>
      <c r="V73" s="106">
        <f t="shared" si="14"/>
        <v>3.0542520029604332</v>
      </c>
      <c r="W73" s="107">
        <f t="shared" si="17"/>
        <v>7.0363533142229411</v>
      </c>
      <c r="X73" s="106">
        <f t="shared" si="18"/>
        <v>7.7726645689729888E-3</v>
      </c>
      <c r="Y73" s="9"/>
      <c r="Z73" s="9"/>
      <c r="AA73" s="9"/>
      <c r="AB73" s="9"/>
      <c r="AC73" s="9"/>
      <c r="AD73" s="14"/>
      <c r="AE73" s="14"/>
      <c r="AF73" s="10"/>
    </row>
    <row r="74" spans="2:32" ht="15">
      <c r="B74" s="15"/>
      <c r="C74" s="15"/>
      <c r="D74" s="15"/>
      <c r="E74" s="15"/>
      <c r="F74" s="15"/>
      <c r="G74" s="15"/>
      <c r="L74" s="9"/>
      <c r="M74" s="99">
        <v>9880000</v>
      </c>
      <c r="N74" s="100">
        <v>730200</v>
      </c>
      <c r="O74" s="101">
        <v>7.0342500000000001</v>
      </c>
      <c r="P74" s="100">
        <v>71.02</v>
      </c>
      <c r="Q74" s="101">
        <v>44</v>
      </c>
      <c r="R74" s="56">
        <f t="shared" si="16"/>
        <v>6.8632247001348929</v>
      </c>
      <c r="S74" s="56">
        <f t="shared" si="15"/>
        <v>6.8632247001348929</v>
      </c>
      <c r="T74" s="55">
        <f t="shared" si="12"/>
        <v>1206.777788013243</v>
      </c>
      <c r="U74" s="105">
        <f t="shared" si="13"/>
        <v>0.46000781594842755</v>
      </c>
      <c r="V74" s="106">
        <f t="shared" si="14"/>
        <v>3.0816273079397609</v>
      </c>
      <c r="W74" s="107">
        <f t="shared" si="17"/>
        <v>6.9605664493985886</v>
      </c>
      <c r="X74" s="106">
        <f t="shared" si="18"/>
        <v>9.475416149716193E-3</v>
      </c>
      <c r="Y74" s="9"/>
      <c r="Z74" s="9"/>
      <c r="AA74" s="9"/>
      <c r="AB74" s="9"/>
      <c r="AC74" s="9"/>
      <c r="AD74" s="14"/>
      <c r="AE74" s="14"/>
      <c r="AF74" s="10"/>
    </row>
    <row r="75" spans="2:32" ht="15">
      <c r="B75" s="15"/>
      <c r="C75" s="15"/>
      <c r="D75" s="15"/>
      <c r="E75" s="15"/>
      <c r="F75" s="15"/>
      <c r="G75" s="15"/>
      <c r="L75" s="9"/>
      <c r="M75" s="102">
        <v>9818000</v>
      </c>
      <c r="N75" s="103">
        <v>700700</v>
      </c>
      <c r="O75" s="104">
        <v>7.1367599999999998</v>
      </c>
      <c r="P75" s="103">
        <v>72.02</v>
      </c>
      <c r="Q75" s="104">
        <v>44.32</v>
      </c>
      <c r="R75" s="56">
        <f t="shared" si="16"/>
        <v>6.8594936255356371</v>
      </c>
      <c r="S75" s="56">
        <f t="shared" si="15"/>
        <v>6.8594936255356371</v>
      </c>
      <c r="T75" s="55">
        <f t="shared" si="12"/>
        <v>1213.34167016483</v>
      </c>
      <c r="U75" s="105">
        <f t="shared" si="13"/>
        <v>0.46056928996161939</v>
      </c>
      <c r="V75" s="106">
        <f t="shared" si="14"/>
        <v>3.0839831129630282</v>
      </c>
      <c r="W75" s="107">
        <f t="shared" si="17"/>
        <v>6.9539463712518943</v>
      </c>
      <c r="X75" s="106">
        <f t="shared" si="18"/>
        <v>8.9213211733399373E-3</v>
      </c>
      <c r="Y75" s="9"/>
      <c r="Z75" s="9"/>
      <c r="AA75" s="9"/>
      <c r="AB75" s="9"/>
      <c r="AC75" s="9"/>
      <c r="AD75" s="14"/>
      <c r="AE75" s="14"/>
      <c r="AF75" s="10"/>
    </row>
    <row r="76" spans="2:32" ht="15">
      <c r="B76" s="15"/>
      <c r="C76" s="15"/>
      <c r="D76" s="15"/>
      <c r="E76" s="15"/>
      <c r="F76" s="15"/>
      <c r="G76" s="15"/>
      <c r="L76" s="9"/>
      <c r="M76" s="102">
        <v>9506000</v>
      </c>
      <c r="N76" s="103">
        <v>668200</v>
      </c>
      <c r="O76" s="104">
        <v>7.02963</v>
      </c>
      <c r="P76" s="103">
        <v>73.02</v>
      </c>
      <c r="Q76" s="104">
        <v>44.89</v>
      </c>
      <c r="R76" s="56">
        <f t="shared" si="16"/>
        <v>6.7088398349792122</v>
      </c>
      <c r="S76" s="56">
        <f t="shared" si="15"/>
        <v>6.7088398349792122</v>
      </c>
      <c r="T76" s="55">
        <f t="shared" si="12"/>
        <v>1328.5335134744637</v>
      </c>
      <c r="U76" s="105">
        <f t="shared" si="13"/>
        <v>0.48265470580720399</v>
      </c>
      <c r="V76" s="106">
        <f t="shared" si="14"/>
        <v>3.1233725143604847</v>
      </c>
      <c r="W76" s="107">
        <f t="shared" si="17"/>
        <v>6.8408987126904801</v>
      </c>
      <c r="X76" s="106">
        <f t="shared" si="18"/>
        <v>1.743954718235961E-2</v>
      </c>
      <c r="Y76" s="9"/>
      <c r="Z76" s="9"/>
      <c r="AA76" s="9"/>
      <c r="AB76" s="9"/>
      <c r="AC76" s="9"/>
      <c r="AD76" s="14"/>
      <c r="AE76" s="14"/>
      <c r="AF76" s="10"/>
    </row>
    <row r="77" spans="2:32" ht="15">
      <c r="B77" s="15"/>
      <c r="C77" s="15"/>
      <c r="D77" s="15"/>
      <c r="E77" s="15"/>
      <c r="F77" s="15"/>
      <c r="G77" s="15"/>
      <c r="L77" s="9"/>
      <c r="M77" s="102">
        <v>9344000</v>
      </c>
      <c r="N77" s="103">
        <v>655700</v>
      </c>
      <c r="O77" s="104">
        <v>7.0173800000000002</v>
      </c>
      <c r="P77" s="103">
        <v>74.02</v>
      </c>
      <c r="Q77" s="104">
        <v>45.14</v>
      </c>
      <c r="R77" s="56">
        <f t="shared" si="16"/>
        <v>6.6233304724760691</v>
      </c>
      <c r="S77" s="56">
        <f t="shared" si="15"/>
        <v>6.6233304724760691</v>
      </c>
      <c r="T77" s="55">
        <f t="shared" si="12"/>
        <v>1402.3443286479383</v>
      </c>
      <c r="U77" s="105">
        <f t="shared" si="13"/>
        <v>0.49470791601816255</v>
      </c>
      <c r="V77" s="106">
        <f t="shared" si="14"/>
        <v>3.1468546624690044</v>
      </c>
      <c r="W77" s="107">
        <f t="shared" si="17"/>
        <v>6.7713398921255177</v>
      </c>
      <c r="X77" s="106">
        <f t="shared" si="18"/>
        <v>2.1906788304966576E-2</v>
      </c>
      <c r="Y77" s="9"/>
      <c r="Z77" s="9"/>
      <c r="AA77" s="9"/>
      <c r="AB77" s="9"/>
      <c r="AC77" s="9"/>
      <c r="AD77" s="14"/>
      <c r="AE77" s="14"/>
      <c r="AF77" s="10"/>
    </row>
    <row r="78" spans="2:32" ht="15">
      <c r="B78" s="15"/>
      <c r="C78" s="15"/>
      <c r="D78" s="15"/>
      <c r="E78" s="15"/>
      <c r="F78" s="15"/>
      <c r="G78" s="15"/>
      <c r="L78" s="9"/>
      <c r="M78" s="102">
        <v>9225000</v>
      </c>
      <c r="N78" s="103">
        <v>646200</v>
      </c>
      <c r="O78" s="104">
        <v>7.00481</v>
      </c>
      <c r="P78" s="103">
        <v>75.02</v>
      </c>
      <c r="Q78" s="104">
        <v>45.31</v>
      </c>
      <c r="R78" s="56">
        <f t="shared" si="16"/>
        <v>6.5582575586627279</v>
      </c>
      <c r="S78" s="56">
        <f t="shared" si="15"/>
        <v>6.5582575586627279</v>
      </c>
      <c r="T78" s="55">
        <f t="shared" si="12"/>
        <v>1461.8088007803765</v>
      </c>
      <c r="U78" s="105">
        <f t="shared" si="13"/>
        <v>0.50366140316490038</v>
      </c>
      <c r="V78" s="106">
        <f t="shared" si="14"/>
        <v>3.1648905722140155</v>
      </c>
      <c r="W78" s="107">
        <f t="shared" si="17"/>
        <v>6.7167856346255883</v>
      </c>
      <c r="X78" s="106">
        <f t="shared" si="18"/>
        <v>2.5131150868486454E-2</v>
      </c>
      <c r="Y78" s="9"/>
      <c r="Z78" s="9"/>
      <c r="AA78" s="9"/>
      <c r="AB78" s="9"/>
      <c r="AC78" s="9"/>
      <c r="AD78" s="14"/>
      <c r="AE78" s="14"/>
      <c r="AF78" s="10"/>
    </row>
    <row r="79" spans="2:32" ht="15">
      <c r="B79" s="15"/>
      <c r="C79" s="15"/>
      <c r="D79" s="15"/>
      <c r="E79" s="15"/>
      <c r="F79" s="15"/>
      <c r="G79" s="15"/>
      <c r="L79" s="9"/>
      <c r="M79" s="102">
        <v>9126000</v>
      </c>
      <c r="N79" s="103">
        <v>639300</v>
      </c>
      <c r="O79" s="104">
        <v>7.0049799999999998</v>
      </c>
      <c r="P79" s="103">
        <v>76.02</v>
      </c>
      <c r="Q79" s="104">
        <v>45.46</v>
      </c>
      <c r="R79" s="56">
        <f t="shared" si="16"/>
        <v>6.504656415119733</v>
      </c>
      <c r="S79" s="56">
        <f t="shared" si="15"/>
        <v>6.504656415119733</v>
      </c>
      <c r="T79" s="55">
        <f t="shared" ref="T79:T142" si="19">IF(S79&lt;S78,T78+(PI()*$AA$9*(O79)^2*(S78-S79))^($J$6)*(P79-P78)^$J$7,T78-(PI()*$AA$9*(O79)^2*(S79-S78))^($J$6)*(P79-P78)^$J$7)</f>
        <v>1512.9165756506941</v>
      </c>
      <c r="U79" s="105">
        <f t="shared" si="13"/>
        <v>0.51090030165441025</v>
      </c>
      <c r="V79" s="106">
        <f t="shared" si="14"/>
        <v>3.1798149810744434</v>
      </c>
      <c r="W79" s="107">
        <f t="shared" si="17"/>
        <v>6.6708875502828837</v>
      </c>
      <c r="X79" s="106">
        <f t="shared" si="18"/>
        <v>2.7632790297629675E-2</v>
      </c>
      <c r="Y79" s="9"/>
      <c r="Z79" s="9"/>
      <c r="AA79" s="9"/>
      <c r="AB79" s="9"/>
      <c r="AC79" s="9"/>
      <c r="AD79" s="14"/>
      <c r="AE79" s="14"/>
      <c r="AF79" s="10"/>
    </row>
    <row r="80" spans="2:32" ht="15">
      <c r="B80" s="15"/>
      <c r="C80" s="15"/>
      <c r="D80" s="15"/>
      <c r="E80" s="15"/>
      <c r="F80" s="15"/>
      <c r="G80" s="15"/>
      <c r="L80" s="9"/>
      <c r="M80" s="102">
        <v>9038000</v>
      </c>
      <c r="N80" s="103">
        <v>633700</v>
      </c>
      <c r="O80" s="104">
        <v>7.0108300000000003</v>
      </c>
      <c r="P80" s="103">
        <v>77.02</v>
      </c>
      <c r="Q80" s="104">
        <v>45.6</v>
      </c>
      <c r="R80" s="56">
        <f t="shared" si="16"/>
        <v>6.457404078521277</v>
      </c>
      <c r="S80" s="56">
        <f t="shared" si="15"/>
        <v>6.457404078521277</v>
      </c>
      <c r="T80" s="55">
        <f t="shared" si="19"/>
        <v>1559.2920967697501</v>
      </c>
      <c r="U80" s="105">
        <f t="shared" si="13"/>
        <v>0.51718322914361448</v>
      </c>
      <c r="V80" s="106">
        <f t="shared" si="14"/>
        <v>3.192927477685823</v>
      </c>
      <c r="W80" s="107">
        <f t="shared" si="17"/>
        <v>6.6299884463737024</v>
      </c>
      <c r="X80" s="106">
        <f t="shared" si="18"/>
        <v>2.9785364027021314E-2</v>
      </c>
      <c r="Y80" s="9"/>
      <c r="Z80" s="9"/>
      <c r="AA80" s="9"/>
      <c r="AB80" s="9"/>
      <c r="AC80" s="9"/>
      <c r="AD80" s="14"/>
      <c r="AE80" s="14"/>
      <c r="AF80" s="10"/>
    </row>
    <row r="81" spans="2:32" ht="15">
      <c r="B81" s="15"/>
      <c r="C81" s="15"/>
      <c r="D81" s="15"/>
      <c r="E81" s="15"/>
      <c r="F81" s="15"/>
      <c r="G81" s="15"/>
      <c r="L81" s="9"/>
      <c r="M81" s="102">
        <v>8965000</v>
      </c>
      <c r="N81" s="103">
        <v>627800</v>
      </c>
      <c r="O81" s="104">
        <v>7.0029399999999997</v>
      </c>
      <c r="P81" s="103">
        <v>78.02</v>
      </c>
      <c r="Q81" s="104">
        <v>45.72</v>
      </c>
      <c r="R81" s="56">
        <f t="shared" si="16"/>
        <v>6.4183705702907154</v>
      </c>
      <c r="S81" s="56">
        <f t="shared" si="15"/>
        <v>6.4183705702907154</v>
      </c>
      <c r="T81" s="55">
        <f t="shared" si="19"/>
        <v>1599.167650238262</v>
      </c>
      <c r="U81" s="105">
        <f t="shared" si="13"/>
        <v>0.52230564628917819</v>
      </c>
      <c r="V81" s="106">
        <f t="shared" si="14"/>
        <v>3.203893995801709</v>
      </c>
      <c r="W81" s="107">
        <f t="shared" si="17"/>
        <v>6.5953656209871694</v>
      </c>
      <c r="X81" s="106">
        <f t="shared" si="18"/>
        <v>3.1327247971040299E-2</v>
      </c>
      <c r="Y81" s="9"/>
      <c r="Z81" s="9"/>
      <c r="AA81" s="9"/>
      <c r="AB81" s="9"/>
      <c r="AC81" s="9"/>
      <c r="AD81" s="14"/>
      <c r="AE81" s="14"/>
      <c r="AF81" s="10"/>
    </row>
    <row r="82" spans="2:32" ht="15">
      <c r="B82" s="15"/>
      <c r="C82" s="15"/>
      <c r="D82" s="15"/>
      <c r="E82" s="15"/>
      <c r="F82" s="15"/>
      <c r="G82" s="15"/>
      <c r="L82" s="9"/>
      <c r="M82" s="102">
        <v>8899000</v>
      </c>
      <c r="N82" s="103">
        <v>622800</v>
      </c>
      <c r="O82" s="104">
        <v>6.99885</v>
      </c>
      <c r="P82" s="103">
        <v>79.02</v>
      </c>
      <c r="Q82" s="104">
        <v>45.82</v>
      </c>
      <c r="R82" s="56">
        <f t="shared" si="16"/>
        <v>6.3819527385147774</v>
      </c>
      <c r="S82" s="56">
        <f t="shared" si="15"/>
        <v>6.3819527385147774</v>
      </c>
      <c r="T82" s="55">
        <f t="shared" si="19"/>
        <v>1636.9058894379077</v>
      </c>
      <c r="U82" s="105">
        <f t="shared" si="13"/>
        <v>0.52703093083649388</v>
      </c>
      <c r="V82" s="106">
        <f t="shared" si="14"/>
        <v>3.21402371125513</v>
      </c>
      <c r="W82" s="107">
        <f t="shared" si="17"/>
        <v>6.5630431468416024</v>
      </c>
      <c r="X82" s="106">
        <f t="shared" si="18"/>
        <v>3.2793735987976205E-2</v>
      </c>
      <c r="Y82" s="9"/>
      <c r="Z82" s="9"/>
      <c r="AA82" s="9"/>
      <c r="AB82" s="9"/>
      <c r="AC82" s="9"/>
      <c r="AD82" s="14"/>
      <c r="AE82" s="14"/>
      <c r="AF82" s="10"/>
    </row>
    <row r="83" spans="2:32" ht="15">
      <c r="B83" s="15"/>
      <c r="C83" s="15"/>
      <c r="D83" s="15"/>
      <c r="E83" s="15"/>
      <c r="F83" s="15"/>
      <c r="G83" s="15"/>
      <c r="L83" s="9"/>
      <c r="M83" s="102">
        <v>8838000</v>
      </c>
      <c r="N83" s="103">
        <v>618800</v>
      </c>
      <c r="O83" s="104">
        <v>7.0021000000000004</v>
      </c>
      <c r="P83" s="103">
        <v>80.02</v>
      </c>
      <c r="Q83" s="104">
        <v>45.92</v>
      </c>
      <c r="R83" s="56">
        <f t="shared" si="16"/>
        <v>6.3489467545060707</v>
      </c>
      <c r="S83" s="56">
        <f t="shared" si="15"/>
        <v>6.3489467545060707</v>
      </c>
      <c r="T83" s="55">
        <f t="shared" si="19"/>
        <v>1671.8784909500152</v>
      </c>
      <c r="U83" s="105">
        <f t="shared" si="13"/>
        <v>0.53126955616559357</v>
      </c>
      <c r="V83" s="106">
        <f t="shared" si="14"/>
        <v>3.2232047105267401</v>
      </c>
      <c r="W83" s="107">
        <f t="shared" si="17"/>
        <v>6.5334616334715676</v>
      </c>
      <c r="X83" s="106">
        <f t="shared" si="18"/>
        <v>3.4045740559651969E-2</v>
      </c>
      <c r="Y83" s="9"/>
      <c r="Z83" s="9"/>
      <c r="AA83" s="9"/>
      <c r="AB83" s="9"/>
      <c r="AC83" s="9"/>
      <c r="AD83" s="14"/>
      <c r="AE83" s="14"/>
      <c r="AF83" s="10"/>
    </row>
    <row r="84" spans="2:32" ht="15">
      <c r="B84" s="15"/>
      <c r="C84" s="15"/>
      <c r="D84" s="15"/>
      <c r="E84" s="15"/>
      <c r="F84" s="15"/>
      <c r="G84" s="15"/>
      <c r="L84" s="9"/>
      <c r="M84" s="99">
        <v>8710000</v>
      </c>
      <c r="N84" s="100">
        <v>745300</v>
      </c>
      <c r="O84" s="101">
        <v>8.4831400000000006</v>
      </c>
      <c r="P84" s="100">
        <v>81.02</v>
      </c>
      <c r="Q84" s="101">
        <v>46.3</v>
      </c>
      <c r="R84" s="56">
        <f t="shared" si="16"/>
        <v>6.2970438408723384</v>
      </c>
      <c r="S84" s="56">
        <f t="shared" si="15"/>
        <v>6.2970438408723384</v>
      </c>
      <c r="T84" s="55">
        <f t="shared" si="19"/>
        <v>1739.0922585955186</v>
      </c>
      <c r="U84" s="105">
        <f t="shared" si="13"/>
        <v>0.53785236030884531</v>
      </c>
      <c r="V84" s="106">
        <f t="shared" si="14"/>
        <v>3.2403226218739825</v>
      </c>
      <c r="W84" s="107">
        <f t="shared" si="17"/>
        <v>6.4775712820522724</v>
      </c>
      <c r="X84" s="106">
        <f t="shared" si="18"/>
        <v>3.2590157018974539E-2</v>
      </c>
      <c r="Y84" s="9"/>
      <c r="Z84" s="9"/>
      <c r="AA84" s="9"/>
      <c r="AB84" s="9"/>
      <c r="AC84" s="9"/>
      <c r="AD84" s="14"/>
      <c r="AE84" s="14"/>
      <c r="AF84" s="10"/>
    </row>
    <row r="85" spans="2:32" ht="15">
      <c r="B85" s="15"/>
      <c r="C85" s="15"/>
      <c r="D85" s="15"/>
      <c r="E85" s="15"/>
      <c r="F85" s="15"/>
      <c r="G85" s="15"/>
      <c r="L85" s="9"/>
      <c r="M85" s="102">
        <v>8666000</v>
      </c>
      <c r="N85" s="103">
        <v>710200</v>
      </c>
      <c r="O85" s="104">
        <v>8.1956399999999991</v>
      </c>
      <c r="P85" s="103">
        <v>82.02</v>
      </c>
      <c r="Q85" s="104">
        <v>46.41</v>
      </c>
      <c r="R85" s="56">
        <f t="shared" si="16"/>
        <v>6.2767163067943867</v>
      </c>
      <c r="S85" s="56">
        <f t="shared" si="15"/>
        <v>6.2767163067943867</v>
      </c>
      <c r="T85" s="55">
        <f t="shared" si="19"/>
        <v>1769.7179163601745</v>
      </c>
      <c r="U85" s="105">
        <f t="shared" si="13"/>
        <v>0.54040353640083627</v>
      </c>
      <c r="V85" s="106">
        <f t="shared" si="14"/>
        <v>3.2479040476436118</v>
      </c>
      <c r="W85" s="107">
        <f t="shared" si="17"/>
        <v>6.4525081933909458</v>
      </c>
      <c r="X85" s="106">
        <f t="shared" si="18"/>
        <v>3.0902787393177492E-2</v>
      </c>
      <c r="Y85" s="9"/>
      <c r="Z85" s="9"/>
      <c r="AA85" s="9"/>
      <c r="AB85" s="9"/>
      <c r="AC85" s="9"/>
      <c r="AD85" s="14"/>
      <c r="AE85" s="14"/>
      <c r="AF85" s="10"/>
    </row>
    <row r="86" spans="2:32" ht="15">
      <c r="B86" s="15"/>
      <c r="C86" s="15"/>
      <c r="D86" s="15"/>
      <c r="E86" s="15"/>
      <c r="F86" s="15"/>
      <c r="G86" s="15"/>
      <c r="L86" s="9"/>
      <c r="M86" s="102">
        <v>8360000</v>
      </c>
      <c r="N86" s="103">
        <v>671900</v>
      </c>
      <c r="O86" s="104">
        <v>8.0372500000000002</v>
      </c>
      <c r="P86" s="103">
        <v>83.02</v>
      </c>
      <c r="Q86" s="104">
        <v>47.04</v>
      </c>
      <c r="R86" s="56">
        <f t="shared" si="16"/>
        <v>6.1180958575232021</v>
      </c>
      <c r="S86" s="56">
        <f t="shared" si="15"/>
        <v>6.1180958575232021</v>
      </c>
      <c r="T86" s="55">
        <f t="shared" si="19"/>
        <v>1917.5537518597669</v>
      </c>
      <c r="U86" s="105">
        <f t="shared" si="13"/>
        <v>0.55981236809533053</v>
      </c>
      <c r="V86" s="106">
        <f t="shared" si="14"/>
        <v>3.2827475467064948</v>
      </c>
      <c r="W86" s="107">
        <f t="shared" si="17"/>
        <v>6.3348274520713499</v>
      </c>
      <c r="X86" s="106">
        <f t="shared" si="18"/>
        <v>4.6972584075382746E-2</v>
      </c>
      <c r="Y86" s="9"/>
      <c r="Z86" s="9"/>
      <c r="AA86" s="9"/>
      <c r="AB86" s="9"/>
      <c r="AC86" s="9"/>
      <c r="AD86" s="14"/>
      <c r="AE86" s="14"/>
      <c r="AF86" s="10"/>
    </row>
    <row r="87" spans="2:32" ht="15">
      <c r="B87" s="15"/>
      <c r="C87" s="15"/>
      <c r="D87" s="15"/>
      <c r="E87" s="15"/>
      <c r="F87" s="15"/>
      <c r="G87" s="15"/>
      <c r="L87" s="9"/>
      <c r="M87" s="102">
        <v>8212000</v>
      </c>
      <c r="N87" s="103">
        <v>658000</v>
      </c>
      <c r="O87" s="104">
        <v>8.01281</v>
      </c>
      <c r="P87" s="103">
        <v>84.02</v>
      </c>
      <c r="Q87" s="104">
        <v>47.27</v>
      </c>
      <c r="R87" s="56">
        <f t="shared" si="16"/>
        <v>6.0322018819238448</v>
      </c>
      <c r="S87" s="56">
        <f t="shared" si="15"/>
        <v>6.0322018819238448</v>
      </c>
      <c r="T87" s="55">
        <f t="shared" si="19"/>
        <v>2008.6787821445719</v>
      </c>
      <c r="U87" s="105">
        <f t="shared" si="13"/>
        <v>0.56997123598138</v>
      </c>
      <c r="V87" s="106">
        <f t="shared" si="14"/>
        <v>3.3029104921012462</v>
      </c>
      <c r="W87" s="107">
        <f t="shared" si="17"/>
        <v>6.264818565240569</v>
      </c>
      <c r="X87" s="106">
        <f t="shared" si="18"/>
        <v>5.4110521357273178E-2</v>
      </c>
      <c r="Y87" s="9"/>
      <c r="Z87" s="9"/>
      <c r="AA87" s="9"/>
      <c r="AB87" s="9"/>
      <c r="AC87" s="9"/>
      <c r="AD87" s="14"/>
      <c r="AE87" s="14"/>
      <c r="AF87" s="10"/>
    </row>
    <row r="88" spans="2:32" ht="15">
      <c r="B88" s="15"/>
      <c r="C88" s="15"/>
      <c r="D88" s="15"/>
      <c r="E88" s="15"/>
      <c r="F88" s="15"/>
      <c r="G88" s="15"/>
      <c r="L88" s="9"/>
      <c r="M88" s="102">
        <v>8098000</v>
      </c>
      <c r="N88" s="103">
        <v>649400</v>
      </c>
      <c r="O88" s="104">
        <v>8.0186799999999998</v>
      </c>
      <c r="P88" s="103">
        <v>85.02</v>
      </c>
      <c r="Q88" s="104">
        <v>47.44</v>
      </c>
      <c r="R88" s="56">
        <f t="shared" si="16"/>
        <v>5.964739456881774</v>
      </c>
      <c r="S88" s="56">
        <f t="shared" si="15"/>
        <v>5.964739456881774</v>
      </c>
      <c r="T88" s="55">
        <f t="shared" si="19"/>
        <v>2084.2226208272605</v>
      </c>
      <c r="U88" s="105">
        <f t="shared" si="13"/>
        <v>0.57778681884567551</v>
      </c>
      <c r="V88" s="106">
        <f t="shared" si="14"/>
        <v>3.3189441051424486</v>
      </c>
      <c r="W88" s="107">
        <f t="shared" si="17"/>
        <v>6.2081236181279191</v>
      </c>
      <c r="X88" s="106">
        <f t="shared" si="18"/>
        <v>5.9235849945489583E-2</v>
      </c>
      <c r="Y88" s="9"/>
      <c r="Z88" s="9"/>
      <c r="AA88" s="9"/>
      <c r="AB88" s="9"/>
      <c r="AC88" s="9"/>
      <c r="AD88" s="14"/>
      <c r="AE88" s="14"/>
      <c r="AF88" s="10"/>
    </row>
    <row r="89" spans="2:32" ht="15">
      <c r="B89" s="15"/>
      <c r="C89" s="15"/>
      <c r="D89" s="15"/>
      <c r="E89" s="15"/>
      <c r="F89" s="15"/>
      <c r="G89" s="15"/>
      <c r="L89" s="9"/>
      <c r="M89" s="102">
        <v>8004000</v>
      </c>
      <c r="N89" s="103">
        <v>641500</v>
      </c>
      <c r="O89" s="104">
        <v>8.0148899999999994</v>
      </c>
      <c r="P89" s="103">
        <v>86.02</v>
      </c>
      <c r="Q89" s="104">
        <v>47.58</v>
      </c>
      <c r="R89" s="56">
        <f t="shared" si="16"/>
        <v>5.9087122373191736</v>
      </c>
      <c r="S89" s="56">
        <f t="shared" si="15"/>
        <v>5.9087122373191736</v>
      </c>
      <c r="T89" s="55">
        <f t="shared" si="19"/>
        <v>2149.516801794266</v>
      </c>
      <c r="U89" s="105">
        <f t="shared" si="13"/>
        <v>0.58417239170345991</v>
      </c>
      <c r="V89" s="106">
        <f t="shared" si="14"/>
        <v>3.3323408441485443</v>
      </c>
      <c r="W89" s="107">
        <f t="shared" si="17"/>
        <v>6.1600455174822715</v>
      </c>
      <c r="X89" s="106">
        <f t="shared" si="18"/>
        <v>6.3168417717542238E-2</v>
      </c>
      <c r="Y89" s="9"/>
      <c r="Z89" s="9"/>
      <c r="AA89" s="9"/>
      <c r="AB89" s="9"/>
      <c r="AC89" s="9"/>
      <c r="AD89" s="14"/>
      <c r="AE89" s="14"/>
      <c r="AF89" s="10"/>
    </row>
    <row r="90" spans="2:32" ht="15">
      <c r="B90" s="15"/>
      <c r="C90" s="15"/>
      <c r="D90" s="15"/>
      <c r="E90" s="15"/>
      <c r="F90" s="15"/>
      <c r="G90" s="15"/>
      <c r="L90" s="9"/>
      <c r="M90" s="102">
        <v>7926000</v>
      </c>
      <c r="N90" s="103">
        <v>634500</v>
      </c>
      <c r="O90" s="104">
        <v>8.0055599999999991</v>
      </c>
      <c r="P90" s="103">
        <v>87.02</v>
      </c>
      <c r="Q90" s="104">
        <v>47.71</v>
      </c>
      <c r="R90" s="56">
        <f t="shared" si="16"/>
        <v>5.8632469799986255</v>
      </c>
      <c r="S90" s="56">
        <f t="shared" si="15"/>
        <v>5.8632469799986255</v>
      </c>
      <c r="T90" s="55">
        <f t="shared" si="19"/>
        <v>2204.8805530048676</v>
      </c>
      <c r="U90" s="105">
        <f t="shared" si="13"/>
        <v>0.58928605621217756</v>
      </c>
      <c r="V90" s="106">
        <f t="shared" si="14"/>
        <v>3.3433850670120293</v>
      </c>
      <c r="W90" s="107">
        <f t="shared" si="17"/>
        <v>6.1199193424926293</v>
      </c>
      <c r="X90" s="106">
        <f t="shared" si="18"/>
        <v>6.5880701668253244E-2</v>
      </c>
      <c r="Y90" s="9"/>
      <c r="Z90" s="9"/>
      <c r="AA90" s="9"/>
      <c r="AB90" s="9"/>
      <c r="AC90" s="9"/>
      <c r="AD90" s="14"/>
      <c r="AE90" s="14"/>
      <c r="AF90" s="10"/>
    </row>
    <row r="91" spans="2:32" ht="15">
      <c r="B91" s="15"/>
      <c r="C91" s="15"/>
      <c r="D91" s="15"/>
      <c r="E91" s="15"/>
      <c r="F91" s="15"/>
      <c r="G91" s="15"/>
      <c r="L91" s="9"/>
      <c r="M91" s="102">
        <v>7857000</v>
      </c>
      <c r="N91" s="103">
        <v>628900</v>
      </c>
      <c r="O91" s="104">
        <v>8.0035500000000006</v>
      </c>
      <c r="P91" s="103">
        <v>88.02</v>
      </c>
      <c r="Q91" s="104">
        <v>47.82</v>
      </c>
      <c r="R91" s="56">
        <f t="shared" si="16"/>
        <v>5.8223436262475028</v>
      </c>
      <c r="S91" s="56">
        <f t="shared" si="15"/>
        <v>5.8223436262475028</v>
      </c>
      <c r="T91" s="55">
        <f t="shared" si="19"/>
        <v>2255.8356421970821</v>
      </c>
      <c r="U91" s="105">
        <f t="shared" si="13"/>
        <v>0.59383573095493269</v>
      </c>
      <c r="V91" s="106">
        <f t="shared" si="14"/>
        <v>3.3533074542265857</v>
      </c>
      <c r="W91" s="107">
        <f t="shared" si="17"/>
        <v>6.083486427525882</v>
      </c>
      <c r="X91" s="106">
        <f t="shared" si="18"/>
        <v>6.8195562659519038E-2</v>
      </c>
      <c r="Y91" s="9"/>
      <c r="Z91" s="9"/>
      <c r="AA91" s="9"/>
      <c r="AB91" s="9"/>
      <c r="AC91" s="9"/>
      <c r="AD91" s="14"/>
      <c r="AE91" s="14"/>
      <c r="AF91" s="10"/>
    </row>
    <row r="92" spans="2:32" ht="15">
      <c r="B92" s="15"/>
      <c r="C92" s="15"/>
      <c r="D92" s="15"/>
      <c r="E92" s="15"/>
      <c r="F92" s="15"/>
      <c r="G92" s="15"/>
      <c r="L92" s="9"/>
      <c r="M92" s="102">
        <v>7793000</v>
      </c>
      <c r="N92" s="103">
        <v>624200</v>
      </c>
      <c r="O92" s="104">
        <v>8.0104399999999991</v>
      </c>
      <c r="P92" s="103">
        <v>89.02</v>
      </c>
      <c r="Q92" s="104">
        <v>47.94</v>
      </c>
      <c r="R92" s="56">
        <f t="shared" si="16"/>
        <v>5.785863802403699</v>
      </c>
      <c r="S92" s="56">
        <f t="shared" si="15"/>
        <v>5.785863802403699</v>
      </c>
      <c r="T92" s="55">
        <f t="shared" si="19"/>
        <v>2302.4958909631819</v>
      </c>
      <c r="U92" s="105">
        <f t="shared" si="13"/>
        <v>0.59785355443415222</v>
      </c>
      <c r="V92" s="106">
        <f t="shared" si="14"/>
        <v>3.3621988638271456</v>
      </c>
      <c r="W92" s="107">
        <f t="shared" si="17"/>
        <v>6.0505282831971314</v>
      </c>
      <c r="X92" s="106">
        <f t="shared" si="18"/>
        <v>7.0047287393657148E-2</v>
      </c>
      <c r="Y92" s="9"/>
      <c r="Z92" s="9"/>
      <c r="AA92" s="9"/>
      <c r="AB92" s="9"/>
      <c r="AC92" s="9"/>
      <c r="AD92" s="14"/>
      <c r="AE92" s="14"/>
      <c r="AF92" s="10"/>
    </row>
    <row r="93" spans="2:32" ht="15">
      <c r="B93" s="15"/>
      <c r="C93" s="15"/>
      <c r="D93" s="15"/>
      <c r="E93" s="15"/>
      <c r="F93" s="15"/>
      <c r="G93" s="15"/>
      <c r="L93" s="9"/>
      <c r="M93" s="102">
        <v>7736000</v>
      </c>
      <c r="N93" s="103">
        <v>619300</v>
      </c>
      <c r="O93" s="104">
        <v>8.0050699999999999</v>
      </c>
      <c r="P93" s="103">
        <v>90.02</v>
      </c>
      <c r="Q93" s="104">
        <v>48.04</v>
      </c>
      <c r="R93" s="56">
        <f t="shared" si="16"/>
        <v>5.7525807736169758</v>
      </c>
      <c r="S93" s="56">
        <f t="shared" si="15"/>
        <v>5.7525807736169758</v>
      </c>
      <c r="T93" s="55">
        <f t="shared" si="19"/>
        <v>2345.8851187316955</v>
      </c>
      <c r="U93" s="105">
        <f t="shared" si="13"/>
        <v>0.60148714121913804</v>
      </c>
      <c r="V93" s="106">
        <f t="shared" si="14"/>
        <v>3.3703067402933526</v>
      </c>
      <c r="W93" s="107">
        <f t="shared" si="17"/>
        <v>6.0202161218437329</v>
      </c>
      <c r="X93" s="106">
        <f t="shared" si="18"/>
        <v>7.1628679620457505E-2</v>
      </c>
      <c r="Y93" s="9"/>
      <c r="Z93" s="9"/>
      <c r="AA93" s="9"/>
      <c r="AB93" s="9"/>
      <c r="AC93" s="9"/>
      <c r="AD93" s="14"/>
      <c r="AE93" s="14"/>
      <c r="AF93" s="10"/>
    </row>
    <row r="94" spans="2:32" ht="15">
      <c r="B94" s="15"/>
      <c r="C94" s="15"/>
      <c r="D94" s="15"/>
      <c r="E94" s="15"/>
      <c r="F94" s="15"/>
      <c r="G94" s="15"/>
      <c r="L94" s="9"/>
      <c r="M94" s="99">
        <v>7681000</v>
      </c>
      <c r="N94" s="100">
        <v>722800</v>
      </c>
      <c r="O94" s="101">
        <v>9.3227799999999998</v>
      </c>
      <c r="P94" s="100">
        <v>91.02</v>
      </c>
      <c r="Q94" s="101">
        <v>48.12</v>
      </c>
      <c r="R94" s="56">
        <f t="shared" si="16"/>
        <v>5.7188472140783926</v>
      </c>
      <c r="S94" s="56">
        <f t="shared" si="15"/>
        <v>5.7188472140783926</v>
      </c>
      <c r="T94" s="55">
        <f t="shared" si="19"/>
        <v>2401.517361339344</v>
      </c>
      <c r="U94" s="105">
        <f t="shared" si="13"/>
        <v>0.60513915203525537</v>
      </c>
      <c r="V94" s="106">
        <f t="shared" si="14"/>
        <v>3.3804857306404488</v>
      </c>
      <c r="W94" s="107">
        <f t="shared" si="17"/>
        <v>5.9818087424490649</v>
      </c>
      <c r="X94" s="106">
        <f t="shared" si="18"/>
        <v>6.9148765403039908E-2</v>
      </c>
      <c r="Y94" s="9"/>
      <c r="Z94" s="9"/>
      <c r="AA94" s="9"/>
      <c r="AB94" s="9"/>
      <c r="AC94" s="9"/>
      <c r="AD94" s="14"/>
      <c r="AE94" s="14"/>
      <c r="AF94" s="10"/>
    </row>
    <row r="95" spans="2:32" ht="15">
      <c r="B95" s="15"/>
      <c r="C95" s="15"/>
      <c r="D95" s="15"/>
      <c r="E95" s="15"/>
      <c r="F95" s="15"/>
      <c r="G95" s="15"/>
      <c r="L95" s="9"/>
      <c r="M95" s="102">
        <v>7600000</v>
      </c>
      <c r="N95" s="103">
        <v>698400</v>
      </c>
      <c r="O95" s="104">
        <v>9.1890400000000003</v>
      </c>
      <c r="P95" s="103">
        <v>92.02</v>
      </c>
      <c r="Q95" s="104">
        <v>48.38</v>
      </c>
      <c r="R95" s="56">
        <f t="shared" si="16"/>
        <v>5.6815038114233172</v>
      </c>
      <c r="S95" s="56">
        <f t="shared" si="15"/>
        <v>5.6815038114233172</v>
      </c>
      <c r="T95" s="55">
        <f t="shared" si="19"/>
        <v>2460.403008225931</v>
      </c>
      <c r="U95" s="105">
        <f t="shared" si="13"/>
        <v>0.60914647040149672</v>
      </c>
      <c r="V95" s="106">
        <f t="shared" si="14"/>
        <v>3.3910062493446884</v>
      </c>
      <c r="W95" s="107">
        <f t="shared" si="17"/>
        <v>5.9416967330768991</v>
      </c>
      <c r="X95" s="106">
        <f t="shared" si="18"/>
        <v>6.7700356478627002E-2</v>
      </c>
      <c r="Y95" s="9"/>
      <c r="Z95" s="9"/>
      <c r="AA95" s="9"/>
      <c r="AB95" s="9"/>
      <c r="AC95" s="9"/>
      <c r="AD95" s="14"/>
      <c r="AE95" s="14"/>
      <c r="AF95" s="10"/>
    </row>
    <row r="96" spans="2:32" ht="15">
      <c r="B96" s="15"/>
      <c r="C96" s="15"/>
      <c r="D96" s="15"/>
      <c r="E96" s="15"/>
      <c r="F96" s="15"/>
      <c r="G96" s="15"/>
      <c r="L96" s="9"/>
      <c r="M96" s="102">
        <v>7350000</v>
      </c>
      <c r="N96" s="103">
        <v>664400</v>
      </c>
      <c r="O96" s="104">
        <v>9.0394299999999994</v>
      </c>
      <c r="P96" s="103">
        <v>93.02</v>
      </c>
      <c r="Q96" s="104">
        <v>48.91</v>
      </c>
      <c r="R96" s="56">
        <f t="shared" si="16"/>
        <v>5.5395341411944967</v>
      </c>
      <c r="S96" s="56">
        <f t="shared" si="15"/>
        <v>5.5395341411944967</v>
      </c>
      <c r="T96" s="55">
        <f t="shared" si="19"/>
        <v>2623.2885272498365</v>
      </c>
      <c r="U96" s="105">
        <f t="shared" si="13"/>
        <v>0.62405240227142811</v>
      </c>
      <c r="V96" s="106">
        <f t="shared" si="14"/>
        <v>3.4188460599007748</v>
      </c>
      <c r="W96" s="107">
        <f t="shared" si="17"/>
        <v>5.8334772452993882</v>
      </c>
      <c r="X96" s="106">
        <f t="shared" si="18"/>
        <v>8.6402548450819044E-2</v>
      </c>
      <c r="Y96" s="9"/>
      <c r="Z96" s="9"/>
      <c r="AA96" s="9"/>
      <c r="AB96" s="9"/>
      <c r="AC96" s="9"/>
      <c r="AD96" s="14"/>
      <c r="AE96" s="14"/>
      <c r="AF96" s="10"/>
    </row>
    <row r="97" spans="2:32" ht="15">
      <c r="B97" s="15"/>
      <c r="C97" s="15"/>
      <c r="D97" s="15"/>
      <c r="E97" s="15"/>
      <c r="F97" s="15"/>
      <c r="G97" s="15"/>
      <c r="L97" s="9"/>
      <c r="M97" s="102">
        <v>7215000</v>
      </c>
      <c r="N97" s="103">
        <v>651600</v>
      </c>
      <c r="O97" s="104">
        <v>9.0316500000000008</v>
      </c>
      <c r="P97" s="103">
        <v>94.02</v>
      </c>
      <c r="Q97" s="104">
        <v>49.13</v>
      </c>
      <c r="R97" s="56">
        <f t="shared" si="16"/>
        <v>5.4559554894186659</v>
      </c>
      <c r="S97" s="56">
        <f t="shared" si="15"/>
        <v>5.4559554894186659</v>
      </c>
      <c r="T97" s="55">
        <f t="shared" si="19"/>
        <v>2730.829155236077</v>
      </c>
      <c r="U97" s="105">
        <f t="shared" si="13"/>
        <v>0.63259420171864744</v>
      </c>
      <c r="V97" s="106">
        <f t="shared" si="14"/>
        <v>3.4362945308760491</v>
      </c>
      <c r="W97" s="107">
        <f t="shared" si="17"/>
        <v>5.7640878862786211</v>
      </c>
      <c r="X97" s="106">
        <f t="shared" si="18"/>
        <v>9.4945573994660928E-2</v>
      </c>
      <c r="Y97" s="9"/>
      <c r="Z97" s="9"/>
      <c r="AA97" s="9"/>
      <c r="AB97" s="9"/>
      <c r="AC97" s="9"/>
      <c r="AD97" s="14"/>
      <c r="AE97" s="14"/>
      <c r="AF97" s="10"/>
    </row>
    <row r="98" spans="2:32" ht="15">
      <c r="B98" s="15"/>
      <c r="C98" s="15"/>
      <c r="D98" s="15"/>
      <c r="E98" s="15"/>
      <c r="F98" s="15"/>
      <c r="G98" s="15"/>
      <c r="L98" s="9"/>
      <c r="M98" s="102">
        <v>7115000</v>
      </c>
      <c r="N98" s="103">
        <v>641500</v>
      </c>
      <c r="O98" s="104">
        <v>9.0152099999999997</v>
      </c>
      <c r="P98" s="103">
        <v>95.02</v>
      </c>
      <c r="Q98" s="104">
        <v>49.29</v>
      </c>
      <c r="R98" s="56">
        <f t="shared" si="16"/>
        <v>5.3933159429457813</v>
      </c>
      <c r="S98" s="56">
        <f t="shared" si="15"/>
        <v>5.3933159429457813</v>
      </c>
      <c r="T98" s="55">
        <f t="shared" si="19"/>
        <v>2816.4361559251865</v>
      </c>
      <c r="U98" s="105">
        <f t="shared" si="13"/>
        <v>0.63888764313089874</v>
      </c>
      <c r="V98" s="106">
        <f t="shared" si="14"/>
        <v>3.4496999109260096</v>
      </c>
      <c r="W98" s="107">
        <f t="shared" si="17"/>
        <v>5.7099426383289122</v>
      </c>
      <c r="X98" s="106">
        <f t="shared" si="18"/>
        <v>0.10025246422924199</v>
      </c>
      <c r="Y98" s="9"/>
      <c r="Z98" s="9"/>
      <c r="AA98" s="9"/>
      <c r="AB98" s="9"/>
      <c r="AC98" s="9"/>
      <c r="AD98" s="14"/>
      <c r="AE98" s="14"/>
      <c r="AF98" s="10"/>
    </row>
    <row r="99" spans="2:32" ht="15">
      <c r="B99" s="15"/>
      <c r="C99" s="15"/>
      <c r="D99" s="15"/>
      <c r="E99" s="15"/>
      <c r="F99" s="15"/>
      <c r="G99" s="15"/>
      <c r="L99" s="9"/>
      <c r="M99" s="102">
        <v>7034000</v>
      </c>
      <c r="N99" s="103">
        <v>633800</v>
      </c>
      <c r="O99" s="104">
        <v>9.0112900000000007</v>
      </c>
      <c r="P99" s="103">
        <v>96.02</v>
      </c>
      <c r="Q99" s="104">
        <v>49.43</v>
      </c>
      <c r="R99" s="56">
        <f t="shared" si="16"/>
        <v>5.3431104409897605</v>
      </c>
      <c r="S99" s="56">
        <f t="shared" si="15"/>
        <v>5.3431104409897605</v>
      </c>
      <c r="T99" s="55">
        <f t="shared" si="19"/>
        <v>2888.4067248001325</v>
      </c>
      <c r="U99" s="105">
        <f t="shared" si="13"/>
        <v>0.64386680245869676</v>
      </c>
      <c r="V99" s="106">
        <f t="shared" si="14"/>
        <v>3.4606583474499883</v>
      </c>
      <c r="W99" s="107">
        <f t="shared" si="17"/>
        <v>5.6651344591551744</v>
      </c>
      <c r="X99" s="106">
        <f t="shared" si="18"/>
        <v>0.10369946827539885</v>
      </c>
      <c r="Y99" s="9"/>
      <c r="Z99" s="9"/>
      <c r="AA99" s="9"/>
      <c r="AB99" s="9"/>
      <c r="AC99" s="9"/>
      <c r="AD99" s="14"/>
      <c r="AE99" s="14"/>
      <c r="AF99" s="10"/>
    </row>
    <row r="100" spans="2:32" ht="15">
      <c r="B100" s="15"/>
      <c r="C100" s="15"/>
      <c r="D100" s="15"/>
      <c r="E100" s="15"/>
      <c r="F100" s="15"/>
      <c r="G100" s="15"/>
      <c r="L100" s="9"/>
      <c r="M100" s="102">
        <v>6961000</v>
      </c>
      <c r="N100" s="103">
        <v>627600</v>
      </c>
      <c r="O100" s="104">
        <v>9.0148600000000005</v>
      </c>
      <c r="P100" s="103">
        <v>97.02</v>
      </c>
      <c r="Q100" s="104">
        <v>49.56</v>
      </c>
      <c r="R100" s="56">
        <f t="shared" si="16"/>
        <v>5.2979172022879188</v>
      </c>
      <c r="S100" s="56">
        <f t="shared" si="15"/>
        <v>5.2979172022879188</v>
      </c>
      <c r="T100" s="55">
        <f t="shared" si="19"/>
        <v>2954.7421913337689</v>
      </c>
      <c r="U100" s="105">
        <f t="shared" si="13"/>
        <v>0.64830056273584991</v>
      </c>
      <c r="V100" s="106">
        <f t="shared" si="14"/>
        <v>3.4705195935876305</v>
      </c>
      <c r="W100" s="107">
        <f t="shared" si="17"/>
        <v>5.6243876575156033</v>
      </c>
      <c r="X100" s="106">
        <f t="shared" si="18"/>
        <v>0.10658295813657154</v>
      </c>
      <c r="Y100" s="9"/>
      <c r="Z100" s="9"/>
      <c r="AA100" s="9"/>
      <c r="AB100" s="9"/>
      <c r="AC100" s="9"/>
      <c r="AD100" s="14"/>
      <c r="AE100" s="14"/>
      <c r="AF100" s="10"/>
    </row>
    <row r="101" spans="2:32" ht="15">
      <c r="B101" s="15"/>
      <c r="C101" s="15"/>
      <c r="D101" s="15"/>
      <c r="E101" s="15"/>
      <c r="F101" s="15"/>
      <c r="G101" s="15"/>
      <c r="L101" s="9"/>
      <c r="M101" s="102">
        <v>6898000</v>
      </c>
      <c r="N101" s="103">
        <v>621600</v>
      </c>
      <c r="O101" s="104">
        <v>9.0109300000000001</v>
      </c>
      <c r="P101" s="103">
        <v>98.02</v>
      </c>
      <c r="Q101" s="104">
        <v>49.66</v>
      </c>
      <c r="R101" s="56">
        <f t="shared" si="16"/>
        <v>5.2577701028398591</v>
      </c>
      <c r="S101" s="56">
        <f t="shared" si="15"/>
        <v>5.2577701028398591</v>
      </c>
      <c r="T101" s="55">
        <f t="shared" si="19"/>
        <v>3015.1770609082228</v>
      </c>
      <c r="U101" s="105">
        <f t="shared" si="13"/>
        <v>0.65220165226613414</v>
      </c>
      <c r="V101" s="106">
        <f t="shared" si="14"/>
        <v>3.4793128203957555</v>
      </c>
      <c r="W101" s="107">
        <f t="shared" si="17"/>
        <v>5.5877110184804391</v>
      </c>
      <c r="X101" s="106">
        <f t="shared" si="18"/>
        <v>0.10886100781374428</v>
      </c>
      <c r="Y101" s="9"/>
      <c r="Z101" s="9"/>
      <c r="AA101" s="9"/>
      <c r="AB101" s="9"/>
      <c r="AC101" s="9"/>
    </row>
    <row r="102" spans="2:32" ht="15">
      <c r="B102" s="15"/>
      <c r="C102" s="15"/>
      <c r="D102" s="15"/>
      <c r="E102" s="15"/>
      <c r="F102" s="15"/>
      <c r="G102" s="15"/>
      <c r="L102" s="9"/>
      <c r="M102" s="102">
        <v>6842000</v>
      </c>
      <c r="N102" s="103">
        <v>616000</v>
      </c>
      <c r="O102" s="104">
        <v>9.0031999999999996</v>
      </c>
      <c r="P102" s="103">
        <v>99.02</v>
      </c>
      <c r="Q102" s="104">
        <v>49.76</v>
      </c>
      <c r="R102" s="56">
        <f t="shared" si="16"/>
        <v>5.2228080504239429</v>
      </c>
      <c r="S102" s="56">
        <f t="shared" si="15"/>
        <v>5.2228080504239429</v>
      </c>
      <c r="T102" s="55">
        <f t="shared" si="19"/>
        <v>3069.3517052506777</v>
      </c>
      <c r="U102" s="105">
        <f t="shared" ref="U102:U165" si="20">IF(T102&lt;100,"",LOG(-S102+$Z$6))</f>
        <v>0.65557059801008155</v>
      </c>
      <c r="V102" s="106">
        <f t="shared" ref="V102:V165" si="21">IF(T102&lt;100,"",LOG(T102))</f>
        <v>3.4870466554237209</v>
      </c>
      <c r="W102" s="107">
        <f t="shared" si="17"/>
        <v>5.555183536103586</v>
      </c>
      <c r="X102" s="106">
        <f t="shared" si="18"/>
        <v>0.11047346348077859</v>
      </c>
      <c r="Y102" s="9"/>
      <c r="Z102" s="9"/>
      <c r="AA102" s="9"/>
      <c r="AB102" s="9"/>
      <c r="AC102" s="9"/>
    </row>
    <row r="103" spans="2:32" ht="15">
      <c r="B103" s="15"/>
      <c r="C103" s="15"/>
      <c r="D103" s="15"/>
      <c r="E103" s="15"/>
      <c r="F103" s="15"/>
      <c r="G103" s="15"/>
      <c r="L103" s="9"/>
      <c r="M103" s="102">
        <v>6789000</v>
      </c>
      <c r="N103" s="103">
        <v>611800</v>
      </c>
      <c r="O103" s="104">
        <v>9.0117600000000007</v>
      </c>
      <c r="P103" s="103">
        <v>100.02</v>
      </c>
      <c r="Q103" s="104">
        <v>49.86</v>
      </c>
      <c r="R103" s="56">
        <f t="shared" si="16"/>
        <v>5.1899972268313688</v>
      </c>
      <c r="S103" s="56">
        <f t="shared" si="15"/>
        <v>5.1899972268313688</v>
      </c>
      <c r="T103" s="55">
        <f t="shared" si="19"/>
        <v>3120.9813206318008</v>
      </c>
      <c r="U103" s="105">
        <f t="shared" si="20"/>
        <v>0.65870865532674183</v>
      </c>
      <c r="V103" s="106">
        <f t="shared" si="21"/>
        <v>3.4942911693795873</v>
      </c>
      <c r="W103" s="107">
        <f t="shared" si="17"/>
        <v>5.5244833816537779</v>
      </c>
      <c r="X103" s="106">
        <f t="shared" si="18"/>
        <v>0.11188098776788068</v>
      </c>
      <c r="Y103" s="9"/>
      <c r="Z103" s="9"/>
      <c r="AA103" s="9"/>
      <c r="AB103" s="9"/>
      <c r="AC103" s="9"/>
    </row>
    <row r="104" spans="2:32" ht="15">
      <c r="B104" s="15"/>
      <c r="C104" s="15"/>
      <c r="D104" s="15"/>
      <c r="E104" s="15"/>
      <c r="F104" s="15"/>
      <c r="G104" s="15"/>
      <c r="L104" s="9"/>
      <c r="M104" s="99">
        <v>6806000</v>
      </c>
      <c r="N104" s="100">
        <v>718400</v>
      </c>
      <c r="O104" s="101">
        <v>10.36659</v>
      </c>
      <c r="P104" s="100">
        <v>101.03</v>
      </c>
      <c r="Q104" s="101">
        <v>48.35</v>
      </c>
      <c r="R104" s="56">
        <f t="shared" si="16"/>
        <v>5.0855685727245392</v>
      </c>
      <c r="S104" s="56">
        <f t="shared" si="15"/>
        <v>5.0855685727245392</v>
      </c>
      <c r="T104" s="55">
        <f t="shared" si="19"/>
        <v>3280.0526316912783</v>
      </c>
      <c r="U104" s="105">
        <f t="shared" si="20"/>
        <v>0.66854800452349727</v>
      </c>
      <c r="V104" s="106">
        <f t="shared" si="21"/>
        <v>3.5158808124524437</v>
      </c>
      <c r="W104" s="107">
        <f t="shared" si="17"/>
        <v>5.4316528915999855</v>
      </c>
      <c r="X104" s="106">
        <f t="shared" si="18"/>
        <v>0.11977435577148161</v>
      </c>
      <c r="Y104" s="9"/>
      <c r="Z104" s="9"/>
      <c r="AA104" s="9"/>
      <c r="AB104" s="9"/>
      <c r="AC104" s="9"/>
    </row>
    <row r="105" spans="2:32" ht="15">
      <c r="B105" s="15"/>
      <c r="C105" s="15"/>
      <c r="D105" s="15"/>
      <c r="E105" s="15"/>
      <c r="F105" s="15"/>
      <c r="G105" s="15"/>
      <c r="L105" s="9"/>
      <c r="M105" s="102">
        <v>6789000</v>
      </c>
      <c r="N105" s="103">
        <v>697800</v>
      </c>
      <c r="O105" s="104">
        <v>10.2791</v>
      </c>
      <c r="P105" s="103">
        <v>102.03</v>
      </c>
      <c r="Q105" s="104">
        <v>49.54</v>
      </c>
      <c r="R105" s="56">
        <f t="shared" si="16"/>
        <v>5.1654729766008316</v>
      </c>
      <c r="S105" s="56">
        <f t="shared" si="15"/>
        <v>5.1654729766008316</v>
      </c>
      <c r="T105" s="55">
        <f t="shared" si="19"/>
        <v>3152.9669808895728</v>
      </c>
      <c r="U105" s="105">
        <f t="shared" si="20"/>
        <v>0.66103945781082474</v>
      </c>
      <c r="V105" s="106">
        <f t="shared" si="21"/>
        <v>3.4987194226690774</v>
      </c>
      <c r="W105" s="107">
        <f t="shared" si="17"/>
        <v>5.5056071154620945</v>
      </c>
      <c r="X105" s="106">
        <f t="shared" si="18"/>
        <v>0.11569123241889286</v>
      </c>
      <c r="Y105" s="9"/>
      <c r="Z105" s="9"/>
      <c r="AA105" s="9"/>
      <c r="AB105" s="9"/>
      <c r="AC105" s="9"/>
    </row>
    <row r="106" spans="2:32" ht="15">
      <c r="B106" s="15"/>
      <c r="C106" s="15"/>
      <c r="D106" s="15"/>
      <c r="E106" s="15"/>
      <c r="F106" s="15"/>
      <c r="G106" s="15"/>
      <c r="L106" s="9"/>
      <c r="M106" s="102">
        <v>6524000</v>
      </c>
      <c r="N106" s="103">
        <v>655900</v>
      </c>
      <c r="O106" s="104">
        <v>10.053599999999999</v>
      </c>
      <c r="P106" s="103">
        <v>103.03</v>
      </c>
      <c r="Q106" s="104">
        <v>50.11</v>
      </c>
      <c r="R106" s="56">
        <f t="shared" si="16"/>
        <v>5.0057157626306301</v>
      </c>
      <c r="S106" s="56">
        <f t="shared" si="15"/>
        <v>5.0057157626306301</v>
      </c>
      <c r="T106" s="55">
        <f t="shared" si="19"/>
        <v>3363.8615063242187</v>
      </c>
      <c r="U106" s="105">
        <f t="shared" si="20"/>
        <v>0.67592421306179684</v>
      </c>
      <c r="V106" s="106">
        <f t="shared" si="21"/>
        <v>3.5268381071385644</v>
      </c>
      <c r="W106" s="107">
        <f t="shared" si="17"/>
        <v>5.3837611679108859</v>
      </c>
      <c r="X106" s="106">
        <f t="shared" si="18"/>
        <v>0.14291832845351282</v>
      </c>
      <c r="Y106" s="9"/>
      <c r="Z106" s="9"/>
      <c r="AA106" s="9"/>
      <c r="AB106" s="9"/>
      <c r="AC106" s="9"/>
    </row>
    <row r="107" spans="2:32" ht="15">
      <c r="B107" s="15"/>
      <c r="C107" s="15"/>
      <c r="D107" s="15"/>
      <c r="E107" s="15"/>
      <c r="F107" s="15"/>
      <c r="G107" s="15"/>
      <c r="L107" s="9"/>
      <c r="M107" s="102">
        <v>6396000</v>
      </c>
      <c r="N107" s="103">
        <v>641900</v>
      </c>
      <c r="O107" s="104">
        <v>10.036</v>
      </c>
      <c r="P107" s="103">
        <v>104.03</v>
      </c>
      <c r="Q107" s="104">
        <v>50.33</v>
      </c>
      <c r="R107" s="56">
        <f t="shared" si="16"/>
        <v>4.9232180730807853</v>
      </c>
      <c r="S107" s="56">
        <f t="shared" si="15"/>
        <v>4.9232180730807853</v>
      </c>
      <c r="T107" s="55">
        <f t="shared" si="19"/>
        <v>3489.3757994324728</v>
      </c>
      <c r="U107" s="105">
        <f t="shared" si="20"/>
        <v>0.68341540464754325</v>
      </c>
      <c r="V107" s="106">
        <f t="shared" si="21"/>
        <v>3.5427477446934326</v>
      </c>
      <c r="W107" s="107">
        <f t="shared" si="17"/>
        <v>5.3132763006268489</v>
      </c>
      <c r="X107" s="106">
        <f t="shared" si="18"/>
        <v>0.1521454208763767</v>
      </c>
      <c r="Y107" s="9"/>
      <c r="Z107" s="9"/>
      <c r="AA107" s="9"/>
      <c r="AB107" s="9"/>
      <c r="AC107" s="9"/>
    </row>
    <row r="108" spans="2:32" ht="15">
      <c r="B108" s="15"/>
      <c r="C108" s="15"/>
      <c r="D108" s="15"/>
      <c r="E108" s="15"/>
      <c r="F108" s="15"/>
      <c r="G108" s="15"/>
      <c r="L108" s="9"/>
      <c r="M108" s="102">
        <v>6303000</v>
      </c>
      <c r="N108" s="103">
        <v>631500</v>
      </c>
      <c r="O108" s="104">
        <v>10.018599999999999</v>
      </c>
      <c r="P108" s="103">
        <v>105.03</v>
      </c>
      <c r="Q108" s="104">
        <v>50.48</v>
      </c>
      <c r="R108" s="56">
        <f t="shared" si="16"/>
        <v>4.8621499776525194</v>
      </c>
      <c r="S108" s="56">
        <f t="shared" si="15"/>
        <v>4.8621499776525194</v>
      </c>
      <c r="T108" s="55">
        <f t="shared" si="19"/>
        <v>3588.3417936981905</v>
      </c>
      <c r="U108" s="105">
        <f t="shared" si="20"/>
        <v>0.68887862613639961</v>
      </c>
      <c r="V108" s="106">
        <f t="shared" si="21"/>
        <v>3.5548938033930551</v>
      </c>
      <c r="W108" s="107">
        <f t="shared" si="17"/>
        <v>5.2586998783406242</v>
      </c>
      <c r="X108" s="106">
        <f t="shared" si="18"/>
        <v>0.15725182373574578</v>
      </c>
      <c r="Y108" s="9"/>
      <c r="Z108" s="9"/>
      <c r="AA108" s="9"/>
      <c r="AB108" s="9"/>
      <c r="AC108" s="9"/>
    </row>
    <row r="109" spans="2:32" ht="15">
      <c r="B109" s="15"/>
      <c r="C109" s="15"/>
      <c r="D109" s="15"/>
      <c r="E109" s="15"/>
      <c r="F109" s="15"/>
      <c r="G109" s="15"/>
      <c r="L109" s="9"/>
      <c r="M109" s="102">
        <v>6225000</v>
      </c>
      <c r="N109" s="103">
        <v>623700</v>
      </c>
      <c r="O109" s="104">
        <v>10.019</v>
      </c>
      <c r="P109" s="103">
        <v>106.03</v>
      </c>
      <c r="Q109" s="104">
        <v>50.6</v>
      </c>
      <c r="R109" s="56">
        <f t="shared" si="16"/>
        <v>4.8102664950210103</v>
      </c>
      <c r="S109" s="56">
        <f t="shared" si="15"/>
        <v>4.8102664950210103</v>
      </c>
      <c r="T109" s="55">
        <f t="shared" si="19"/>
        <v>3675.4831703521068</v>
      </c>
      <c r="U109" s="105">
        <f t="shared" si="20"/>
        <v>0.69346678772465675</v>
      </c>
      <c r="V109" s="106">
        <f t="shared" si="21"/>
        <v>3.565314438501769</v>
      </c>
      <c r="W109" s="107">
        <f t="shared" si="17"/>
        <v>5.2113412960636154</v>
      </c>
      <c r="X109" s="106">
        <f t="shared" si="18"/>
        <v>0.16086099603136525</v>
      </c>
      <c r="Y109" s="9"/>
      <c r="Z109" s="9"/>
      <c r="AA109" s="9"/>
      <c r="AB109" s="9"/>
      <c r="AC109" s="9"/>
    </row>
    <row r="110" spans="2:32" ht="15">
      <c r="B110" s="15"/>
      <c r="C110" s="15"/>
      <c r="D110" s="15"/>
      <c r="E110" s="15"/>
      <c r="F110" s="15"/>
      <c r="G110" s="15"/>
      <c r="L110" s="9"/>
      <c r="M110" s="102">
        <v>6158000</v>
      </c>
      <c r="N110" s="103">
        <v>616900</v>
      </c>
      <c r="O110" s="104">
        <v>10.0182</v>
      </c>
      <c r="P110" s="103">
        <v>107.03</v>
      </c>
      <c r="Q110" s="104">
        <v>50.72</v>
      </c>
      <c r="R110" s="56">
        <f t="shared" si="16"/>
        <v>4.7666692034245965</v>
      </c>
      <c r="S110" s="56">
        <f t="shared" si="15"/>
        <v>4.7666692034245965</v>
      </c>
      <c r="T110" s="55">
        <f t="shared" si="19"/>
        <v>3751.5411240300627</v>
      </c>
      <c r="U110" s="105">
        <f t="shared" si="20"/>
        <v>0.69728505654222361</v>
      </c>
      <c r="V110" s="106">
        <f t="shared" si="21"/>
        <v>3.5742097115062799</v>
      </c>
      <c r="W110" s="107">
        <f t="shared" si="17"/>
        <v>5.1705199048360289</v>
      </c>
      <c r="X110" s="106">
        <f t="shared" si="18"/>
        <v>0.16309538903050586</v>
      </c>
      <c r="Y110" s="9"/>
      <c r="Z110" s="9"/>
      <c r="AA110" s="9"/>
      <c r="AB110" s="9"/>
      <c r="AC110" s="9"/>
    </row>
    <row r="111" spans="2:32" ht="15">
      <c r="B111" s="15"/>
      <c r="C111" s="15"/>
      <c r="D111" s="15"/>
      <c r="E111" s="15"/>
      <c r="F111" s="15"/>
      <c r="G111" s="15"/>
      <c r="L111" s="9"/>
      <c r="M111" s="102">
        <v>6100000</v>
      </c>
      <c r="N111" s="103">
        <v>610700</v>
      </c>
      <c r="O111" s="104">
        <v>10.011799999999999</v>
      </c>
      <c r="P111" s="103">
        <v>108.03</v>
      </c>
      <c r="Q111" s="104">
        <v>50.83</v>
      </c>
      <c r="R111" s="56">
        <f t="shared" si="16"/>
        <v>4.7291794046052127</v>
      </c>
      <c r="S111" s="56">
        <f t="shared" si="15"/>
        <v>4.7291794046052127</v>
      </c>
      <c r="T111" s="55">
        <f t="shared" si="19"/>
        <v>3819.073864085492</v>
      </c>
      <c r="U111" s="105">
        <f t="shared" si="20"/>
        <v>0.70054179571119124</v>
      </c>
      <c r="V111" s="106">
        <f t="shared" si="21"/>
        <v>3.5819580580733761</v>
      </c>
      <c r="W111" s="107">
        <f t="shared" si="17"/>
        <v>5.13466262738753</v>
      </c>
      <c r="X111" s="106">
        <f t="shared" si="18"/>
        <v>0.16441664395793437</v>
      </c>
      <c r="Y111" s="9"/>
      <c r="Z111" s="9"/>
      <c r="AA111" s="9"/>
      <c r="AB111" s="9"/>
      <c r="AC111" s="9"/>
    </row>
    <row r="112" spans="2:32" ht="15">
      <c r="B112" s="15"/>
      <c r="C112" s="15"/>
      <c r="D112" s="15"/>
      <c r="E112" s="15"/>
      <c r="F112" s="15"/>
      <c r="G112" s="15"/>
      <c r="H112" s="9"/>
      <c r="L112" s="9"/>
      <c r="M112" s="102">
        <v>6046000</v>
      </c>
      <c r="N112" s="103">
        <v>605400</v>
      </c>
      <c r="O112" s="104">
        <v>10.013</v>
      </c>
      <c r="P112" s="103">
        <v>109.03</v>
      </c>
      <c r="Q112" s="104">
        <v>50.92</v>
      </c>
      <c r="R112" s="56">
        <f t="shared" si="16"/>
        <v>4.6933073023478364</v>
      </c>
      <c r="S112" s="56">
        <f t="shared" si="15"/>
        <v>4.6933073023478364</v>
      </c>
      <c r="T112" s="55">
        <f t="shared" si="19"/>
        <v>3884.331775731805</v>
      </c>
      <c r="U112" s="105">
        <f t="shared" si="20"/>
        <v>0.70363530675545838</v>
      </c>
      <c r="V112" s="106">
        <f t="shared" si="21"/>
        <v>3.5893163175840122</v>
      </c>
      <c r="W112" s="107">
        <f t="shared" si="17"/>
        <v>5.1003505342288209</v>
      </c>
      <c r="X112" s="106">
        <f t="shared" si="18"/>
        <v>0.16568419262011688</v>
      </c>
      <c r="Y112" s="9"/>
      <c r="Z112" s="9"/>
      <c r="AA112" s="9"/>
      <c r="AB112" s="9"/>
      <c r="AC112" s="9"/>
    </row>
    <row r="113" spans="2:29" ht="15">
      <c r="B113" s="15"/>
      <c r="C113" s="15"/>
      <c r="D113" s="15"/>
      <c r="E113" s="15"/>
      <c r="F113" s="15"/>
      <c r="G113" s="15"/>
      <c r="H113" s="9"/>
      <c r="L113" s="9"/>
      <c r="M113" s="102">
        <v>5997000</v>
      </c>
      <c r="N113" s="103">
        <v>600400</v>
      </c>
      <c r="O113" s="104">
        <v>10.0129</v>
      </c>
      <c r="P113" s="103">
        <v>110.03</v>
      </c>
      <c r="Q113" s="104">
        <v>51.02</v>
      </c>
      <c r="R113" s="56">
        <f t="shared" si="16"/>
        <v>4.6618614334161848</v>
      </c>
      <c r="S113" s="56">
        <f t="shared" si="15"/>
        <v>4.6618614334161848</v>
      </c>
      <c r="T113" s="55">
        <f t="shared" si="19"/>
        <v>3943.2099235174019</v>
      </c>
      <c r="U113" s="105">
        <f t="shared" si="20"/>
        <v>0.70632910465112819</v>
      </c>
      <c r="V113" s="106">
        <f t="shared" si="21"/>
        <v>3.5958498980974247</v>
      </c>
      <c r="W113" s="107">
        <f t="shared" si="17"/>
        <v>5.06967010614275</v>
      </c>
      <c r="X113" s="106">
        <f t="shared" si="18"/>
        <v>0.16630791355100283</v>
      </c>
      <c r="Y113" s="9"/>
      <c r="Z113" s="9"/>
      <c r="AA113" s="9"/>
      <c r="AB113" s="9"/>
      <c r="AC113" s="9"/>
    </row>
    <row r="114" spans="2:29" ht="15">
      <c r="B114" s="15"/>
      <c r="C114" s="15"/>
      <c r="D114" s="15"/>
      <c r="E114" s="15"/>
      <c r="F114" s="15"/>
      <c r="G114" s="15"/>
      <c r="H114" s="9"/>
      <c r="L114" s="9"/>
      <c r="M114" s="99">
        <v>5946000</v>
      </c>
      <c r="N114" s="100">
        <v>687100</v>
      </c>
      <c r="O114" s="101">
        <v>11.62007</v>
      </c>
      <c r="P114" s="100">
        <v>111.03</v>
      </c>
      <c r="Q114" s="101">
        <v>51.4</v>
      </c>
      <c r="R114" s="56">
        <f t="shared" si="16"/>
        <v>4.6469207290022956</v>
      </c>
      <c r="S114" s="56">
        <f t="shared" si="15"/>
        <v>4.6469207290022956</v>
      </c>
      <c r="T114" s="55">
        <f t="shared" si="19"/>
        <v>3984.7538531937043</v>
      </c>
      <c r="U114" s="105">
        <f t="shared" si="20"/>
        <v>0.70760316234792175</v>
      </c>
      <c r="V114" s="106">
        <f t="shared" si="21"/>
        <v>3.6004014992575084</v>
      </c>
      <c r="W114" s="107">
        <f t="shared" si="17"/>
        <v>5.0481770392927823</v>
      </c>
      <c r="X114" s="106">
        <f t="shared" si="18"/>
        <v>0.16100662654793535</v>
      </c>
      <c r="Y114" s="9"/>
      <c r="Z114" s="9"/>
      <c r="AA114" s="9"/>
      <c r="AB114" s="9"/>
      <c r="AC114" s="9"/>
    </row>
    <row r="115" spans="2:29" ht="15">
      <c r="B115" s="15"/>
      <c r="C115" s="15"/>
      <c r="D115" s="15"/>
      <c r="E115" s="15"/>
      <c r="F115" s="15"/>
      <c r="G115" s="15"/>
      <c r="L115" s="9"/>
      <c r="M115" s="102">
        <v>5911000</v>
      </c>
      <c r="N115" s="103">
        <v>662000</v>
      </c>
      <c r="O115" s="104">
        <v>11.199199999999999</v>
      </c>
      <c r="P115" s="103">
        <v>112.03</v>
      </c>
      <c r="Q115" s="104">
        <v>51.52</v>
      </c>
      <c r="R115" s="56">
        <f t="shared" si="16"/>
        <v>4.6272809853273449</v>
      </c>
      <c r="S115" s="56">
        <f t="shared" si="15"/>
        <v>4.6272809853273449</v>
      </c>
      <c r="T115" s="55">
        <f t="shared" si="19"/>
        <v>4033.3099157100673</v>
      </c>
      <c r="U115" s="105">
        <f t="shared" si="20"/>
        <v>0.70927226154198031</v>
      </c>
      <c r="V115" s="106">
        <f t="shared" si="21"/>
        <v>3.6056615940660222</v>
      </c>
      <c r="W115" s="107">
        <f t="shared" si="17"/>
        <v>5.0232153603596847</v>
      </c>
      <c r="X115" s="106">
        <f t="shared" si="18"/>
        <v>0.15676402933224956</v>
      </c>
      <c r="Y115" s="9"/>
      <c r="Z115" s="9"/>
      <c r="AA115" s="9"/>
      <c r="AB115" s="9"/>
      <c r="AC115" s="9"/>
    </row>
    <row r="116" spans="2:29" ht="15">
      <c r="B116" s="15"/>
      <c r="C116" s="15"/>
      <c r="D116" s="15"/>
      <c r="E116" s="15"/>
      <c r="F116" s="15"/>
      <c r="G116" s="15"/>
      <c r="L116" s="9"/>
      <c r="M116" s="102">
        <v>5728000</v>
      </c>
      <c r="N116" s="103">
        <v>633300</v>
      </c>
      <c r="O116" s="104">
        <v>11.055099999999999</v>
      </c>
      <c r="P116" s="103">
        <v>113.03</v>
      </c>
      <c r="Q116" s="104">
        <v>51.74</v>
      </c>
      <c r="R116" s="56">
        <f t="shared" si="16"/>
        <v>4.497676388127017</v>
      </c>
      <c r="S116" s="56">
        <f t="shared" si="15"/>
        <v>4.497676388127017</v>
      </c>
      <c r="T116" s="55">
        <f t="shared" si="19"/>
        <v>4241.0580498070312</v>
      </c>
      <c r="U116" s="105">
        <f t="shared" si="20"/>
        <v>0.72012883713276066</v>
      </c>
      <c r="V116" s="106">
        <f t="shared" si="21"/>
        <v>3.6274742169393916</v>
      </c>
      <c r="W116" s="107">
        <f t="shared" si="17"/>
        <v>4.9182810829482415</v>
      </c>
      <c r="X116" s="106">
        <f t="shared" si="18"/>
        <v>0.17690830930565543</v>
      </c>
      <c r="Y116" s="9"/>
      <c r="Z116" s="9"/>
      <c r="AA116" s="9"/>
      <c r="AB116" s="9"/>
      <c r="AC116" s="9"/>
    </row>
    <row r="117" spans="2:29" ht="15">
      <c r="B117" s="15"/>
      <c r="C117" s="15"/>
      <c r="D117" s="15"/>
      <c r="E117" s="15"/>
      <c r="F117" s="15"/>
      <c r="G117" s="15"/>
      <c r="L117" s="9"/>
      <c r="M117" s="102">
        <v>5626000</v>
      </c>
      <c r="N117" s="103">
        <v>620500</v>
      </c>
      <c r="O117" s="104">
        <v>11.029199999999999</v>
      </c>
      <c r="P117" s="103">
        <v>114.03</v>
      </c>
      <c r="Q117" s="104">
        <v>51.91</v>
      </c>
      <c r="R117" s="56">
        <f t="shared" si="16"/>
        <v>4.4279022473667613</v>
      </c>
      <c r="S117" s="56">
        <f t="shared" si="15"/>
        <v>4.4279022473667613</v>
      </c>
      <c r="T117" s="55">
        <f t="shared" si="19"/>
        <v>4368.6708563141465</v>
      </c>
      <c r="U117" s="105">
        <f t="shared" si="20"/>
        <v>0.725863127378643</v>
      </c>
      <c r="V117" s="106">
        <f t="shared" si="21"/>
        <v>3.640349325398224</v>
      </c>
      <c r="W117" s="107">
        <f t="shared" si="17"/>
        <v>4.8552519694187675</v>
      </c>
      <c r="X117" s="106">
        <f t="shared" si="18"/>
        <v>0.18262778493792692</v>
      </c>
      <c r="Y117" s="9"/>
      <c r="Z117" s="9"/>
      <c r="AA117" s="9"/>
      <c r="AB117" s="9"/>
      <c r="AC117" s="9"/>
    </row>
    <row r="118" spans="2:29" ht="15">
      <c r="B118" s="15"/>
      <c r="C118" s="15"/>
      <c r="D118" s="15"/>
      <c r="E118" s="15"/>
      <c r="F118" s="15"/>
      <c r="G118" s="15"/>
      <c r="L118" s="9"/>
      <c r="M118" s="102">
        <v>5546000</v>
      </c>
      <c r="N118" s="103">
        <v>611300</v>
      </c>
      <c r="O118" s="104">
        <v>11.0229</v>
      </c>
      <c r="P118" s="103">
        <v>115.03</v>
      </c>
      <c r="Q118" s="104">
        <v>52.05</v>
      </c>
      <c r="R118" s="56">
        <f t="shared" si="16"/>
        <v>4.3732856522216705</v>
      </c>
      <c r="S118" s="56">
        <f t="shared" si="15"/>
        <v>4.3732856522216705</v>
      </c>
      <c r="T118" s="55">
        <f t="shared" si="19"/>
        <v>4473.9697158327517</v>
      </c>
      <c r="U118" s="105">
        <f t="shared" si="20"/>
        <v>0.73029947677951956</v>
      </c>
      <c r="V118" s="106">
        <f t="shared" si="21"/>
        <v>3.6506930400441964</v>
      </c>
      <c r="W118" s="107">
        <f t="shared" si="17"/>
        <v>4.8040196623320108</v>
      </c>
      <c r="X118" s="106">
        <f t="shared" si="18"/>
        <v>0.18553178746573473</v>
      </c>
      <c r="Y118" s="9"/>
      <c r="Z118" s="9"/>
      <c r="AA118" s="9"/>
      <c r="AB118" s="9"/>
      <c r="AC118" s="9"/>
    </row>
    <row r="119" spans="2:29" ht="15">
      <c r="B119" s="15"/>
      <c r="C119" s="15"/>
      <c r="D119" s="15"/>
      <c r="E119" s="15"/>
      <c r="F119" s="15"/>
      <c r="G119" s="15"/>
      <c r="L119" s="9"/>
      <c r="M119" s="102">
        <v>5478000</v>
      </c>
      <c r="N119" s="103">
        <v>603800</v>
      </c>
      <c r="O119" s="104">
        <v>11.021599999999999</v>
      </c>
      <c r="P119" s="103">
        <v>116.03</v>
      </c>
      <c r="Q119" s="104">
        <v>52.17</v>
      </c>
      <c r="R119" s="56">
        <f t="shared" si="16"/>
        <v>4.3267105791139313</v>
      </c>
      <c r="S119" s="56">
        <f t="shared" si="15"/>
        <v>4.3267105791139313</v>
      </c>
      <c r="T119" s="55">
        <f t="shared" si="19"/>
        <v>4566.9339262003505</v>
      </c>
      <c r="U119" s="105">
        <f t="shared" si="20"/>
        <v>0.73404716271871751</v>
      </c>
      <c r="V119" s="106">
        <f t="shared" si="21"/>
        <v>3.659624728336984</v>
      </c>
      <c r="W119" s="107">
        <f t="shared" si="17"/>
        <v>4.7593496431388402</v>
      </c>
      <c r="X119" s="106">
        <f t="shared" si="18"/>
        <v>0.18717655972034924</v>
      </c>
      <c r="Y119" s="9"/>
      <c r="Z119" s="9"/>
      <c r="AA119" s="9"/>
      <c r="AB119" s="9"/>
      <c r="AC119" s="9"/>
    </row>
    <row r="120" spans="2:29" ht="15">
      <c r="B120" s="15"/>
      <c r="C120" s="15"/>
      <c r="D120" s="15"/>
      <c r="E120" s="15"/>
      <c r="F120" s="15"/>
      <c r="G120" s="15"/>
      <c r="L120" s="9"/>
      <c r="M120" s="102">
        <v>5420000</v>
      </c>
      <c r="N120" s="103">
        <v>597300</v>
      </c>
      <c r="O120" s="104">
        <v>11.0205</v>
      </c>
      <c r="P120" s="103">
        <v>117.03</v>
      </c>
      <c r="Q120" s="104">
        <v>52.28</v>
      </c>
      <c r="R120" s="56">
        <f t="shared" si="16"/>
        <v>4.2872743168628267</v>
      </c>
      <c r="S120" s="56">
        <f t="shared" si="15"/>
        <v>4.2872743168628267</v>
      </c>
      <c r="T120" s="55">
        <f t="shared" si="19"/>
        <v>4648.5563036425392</v>
      </c>
      <c r="U120" s="105">
        <f t="shared" si="20"/>
        <v>0.73719533042668184</v>
      </c>
      <c r="V120" s="106">
        <f t="shared" si="21"/>
        <v>3.6673180955322842</v>
      </c>
      <c r="W120" s="107">
        <f t="shared" si="17"/>
        <v>4.7205493766558861</v>
      </c>
      <c r="X120" s="106">
        <f t="shared" si="18"/>
        <v>0.18772727743867926</v>
      </c>
      <c r="Y120" s="9"/>
      <c r="Z120" s="9"/>
      <c r="AA120" s="9"/>
      <c r="AB120" s="9"/>
      <c r="AC120" s="9"/>
    </row>
    <row r="121" spans="2:29" ht="15">
      <c r="B121" s="15"/>
      <c r="C121" s="15"/>
      <c r="D121" s="15"/>
      <c r="E121" s="15"/>
      <c r="F121" s="15"/>
      <c r="G121" s="15"/>
      <c r="L121" s="9"/>
      <c r="M121" s="102">
        <v>5367000</v>
      </c>
      <c r="N121" s="103">
        <v>591300</v>
      </c>
      <c r="O121" s="104">
        <v>11.016400000000001</v>
      </c>
      <c r="P121" s="103">
        <v>118.03</v>
      </c>
      <c r="Q121" s="104">
        <v>52.38</v>
      </c>
      <c r="R121" s="56">
        <f t="shared" si="16"/>
        <v>4.2510751886795735</v>
      </c>
      <c r="S121" s="56">
        <f t="shared" si="15"/>
        <v>4.2510751886795735</v>
      </c>
      <c r="T121" s="55">
        <f t="shared" si="19"/>
        <v>4724.8524520484498</v>
      </c>
      <c r="U121" s="105">
        <f t="shared" si="20"/>
        <v>0.74006512891594134</v>
      </c>
      <c r="V121" s="106">
        <f t="shared" si="21"/>
        <v>3.6743882508851335</v>
      </c>
      <c r="W121" s="107">
        <f t="shared" si="17"/>
        <v>4.6846260997840412</v>
      </c>
      <c r="X121" s="106">
        <f t="shared" si="18"/>
        <v>0.18796639251951411</v>
      </c>
      <c r="Y121" s="9"/>
      <c r="Z121" s="9"/>
      <c r="AA121" s="9"/>
      <c r="AB121" s="9"/>
      <c r="AC121" s="9"/>
    </row>
    <row r="122" spans="2:29" ht="15">
      <c r="B122" s="15"/>
      <c r="C122" s="15"/>
      <c r="D122" s="15"/>
      <c r="E122" s="15"/>
      <c r="F122" s="15"/>
      <c r="G122" s="15"/>
      <c r="L122" s="9"/>
      <c r="M122" s="102">
        <v>5320000</v>
      </c>
      <c r="N122" s="103">
        <v>585900</v>
      </c>
      <c r="O122" s="104">
        <v>11.013</v>
      </c>
      <c r="P122" s="103">
        <v>119.03</v>
      </c>
      <c r="Q122" s="104">
        <v>52.48</v>
      </c>
      <c r="R122" s="56">
        <f t="shared" si="16"/>
        <v>4.2195090248024272</v>
      </c>
      <c r="S122" s="56">
        <f t="shared" si="15"/>
        <v>4.2195090248024272</v>
      </c>
      <c r="T122" s="55">
        <f t="shared" si="19"/>
        <v>4793.37565968729</v>
      </c>
      <c r="U122" s="105">
        <f t="shared" si="20"/>
        <v>0.74255224946354759</v>
      </c>
      <c r="V122" s="106">
        <f t="shared" si="21"/>
        <v>3.6806414662411382</v>
      </c>
      <c r="W122" s="107">
        <f t="shared" si="17"/>
        <v>4.6526397920087748</v>
      </c>
      <c r="X122" s="106">
        <f t="shared" si="18"/>
        <v>0.18760226150075926</v>
      </c>
      <c r="Y122" s="9"/>
      <c r="Z122" s="9"/>
      <c r="AA122" s="9"/>
      <c r="AB122" s="9"/>
      <c r="AC122" s="9"/>
    </row>
    <row r="123" spans="2:29" ht="15">
      <c r="B123" s="15"/>
      <c r="C123" s="15"/>
      <c r="D123" s="15"/>
      <c r="E123" s="15"/>
      <c r="F123" s="15"/>
      <c r="G123" s="15"/>
      <c r="L123" s="9"/>
      <c r="M123" s="102">
        <v>5276000</v>
      </c>
      <c r="N123" s="103">
        <v>581200</v>
      </c>
      <c r="O123" s="104">
        <v>11.017300000000001</v>
      </c>
      <c r="P123" s="103">
        <v>120.03</v>
      </c>
      <c r="Q123" s="104">
        <v>52.58</v>
      </c>
      <c r="R123" s="56">
        <f t="shared" si="16"/>
        <v>4.1902126958877757</v>
      </c>
      <c r="S123" s="56">
        <f t="shared" si="15"/>
        <v>4.1902126958877757</v>
      </c>
      <c r="T123" s="55">
        <f t="shared" si="19"/>
        <v>4858.0584794372444</v>
      </c>
      <c r="U123" s="105">
        <f t="shared" si="20"/>
        <v>0.74484785338083348</v>
      </c>
      <c r="V123" s="106">
        <f t="shared" si="21"/>
        <v>3.6864627383703135</v>
      </c>
      <c r="W123" s="107">
        <f t="shared" si="17"/>
        <v>4.6226813428641886</v>
      </c>
      <c r="X123" s="106">
        <f t="shared" si="18"/>
        <v>0.18702913061760931</v>
      </c>
      <c r="Y123" s="9"/>
      <c r="Z123" s="9"/>
      <c r="AA123" s="9"/>
      <c r="AB123" s="9"/>
      <c r="AC123" s="9"/>
    </row>
    <row r="124" spans="2:29" ht="15">
      <c r="B124" s="15"/>
      <c r="C124" s="15"/>
      <c r="D124" s="15"/>
      <c r="E124" s="15"/>
      <c r="F124" s="15"/>
      <c r="G124" s="15"/>
      <c r="L124" s="9"/>
      <c r="M124" s="99">
        <v>5241000</v>
      </c>
      <c r="N124" s="100">
        <v>655200</v>
      </c>
      <c r="O124" s="101">
        <v>12.38888</v>
      </c>
      <c r="P124" s="100">
        <v>121.03</v>
      </c>
      <c r="Q124" s="101">
        <v>53.04</v>
      </c>
      <c r="R124" s="56">
        <f t="shared" si="16"/>
        <v>4.1878496739113276</v>
      </c>
      <c r="S124" s="56">
        <f t="shared" si="15"/>
        <v>4.1878496739113276</v>
      </c>
      <c r="T124" s="55">
        <f t="shared" si="19"/>
        <v>4868.9328835743499</v>
      </c>
      <c r="U124" s="105">
        <f t="shared" si="20"/>
        <v>0.74503248747423501</v>
      </c>
      <c r="V124" s="106">
        <f t="shared" si="21"/>
        <v>3.6874337879995394</v>
      </c>
      <c r="W124" s="107">
        <f t="shared" si="17"/>
        <v>4.6176668411112036</v>
      </c>
      <c r="X124" s="106">
        <f t="shared" si="18"/>
        <v>0.18474279721972622</v>
      </c>
      <c r="Y124" s="9"/>
      <c r="Z124" s="9"/>
      <c r="AA124" s="9"/>
      <c r="AB124" s="9"/>
      <c r="AC124" s="9"/>
    </row>
    <row r="125" spans="2:29" ht="15">
      <c r="B125" s="15"/>
      <c r="C125" s="15"/>
      <c r="D125" s="15"/>
      <c r="E125" s="15"/>
      <c r="F125" s="15"/>
      <c r="G125" s="15"/>
      <c r="L125" s="9"/>
      <c r="M125" s="102">
        <v>5175000</v>
      </c>
      <c r="N125" s="103">
        <v>631300</v>
      </c>
      <c r="O125" s="104">
        <v>12.1991</v>
      </c>
      <c r="P125" s="103">
        <v>122.03</v>
      </c>
      <c r="Q125" s="104">
        <v>53.35</v>
      </c>
      <c r="R125" s="56">
        <f t="shared" si="16"/>
        <v>4.1518862774587282</v>
      </c>
      <c r="S125" s="56">
        <f t="shared" si="15"/>
        <v>4.1518862774587282</v>
      </c>
      <c r="T125" s="55">
        <f t="shared" si="19"/>
        <v>4957.9495065171359</v>
      </c>
      <c r="U125" s="105">
        <f t="shared" si="20"/>
        <v>0.74783283286141955</v>
      </c>
      <c r="V125" s="106">
        <f t="shared" si="21"/>
        <v>3.6953020994482113</v>
      </c>
      <c r="W125" s="107">
        <f t="shared" si="17"/>
        <v>4.5768534889005927</v>
      </c>
      <c r="X125" s="106">
        <f t="shared" si="18"/>
        <v>0.18059713080067441</v>
      </c>
      <c r="Y125" s="9"/>
      <c r="Z125" s="9"/>
      <c r="AA125" s="9"/>
      <c r="AB125" s="9"/>
      <c r="AC125" s="9"/>
    </row>
    <row r="126" spans="2:29" ht="15">
      <c r="B126" s="15"/>
      <c r="C126" s="15"/>
      <c r="D126" s="15"/>
      <c r="E126" s="15"/>
      <c r="F126" s="15"/>
      <c r="G126" s="15"/>
      <c r="L126" s="9"/>
      <c r="M126" s="102">
        <v>5039000</v>
      </c>
      <c r="N126" s="103">
        <v>607300</v>
      </c>
      <c r="O126" s="104">
        <v>12.052099999999999</v>
      </c>
      <c r="P126" s="103">
        <v>123.03</v>
      </c>
      <c r="Q126" s="104">
        <v>53.56</v>
      </c>
      <c r="R126" s="56">
        <f t="shared" si="16"/>
        <v>4.0537712768777414</v>
      </c>
      <c r="S126" s="56">
        <f t="shared" si="15"/>
        <v>4.0537712768777414</v>
      </c>
      <c r="T126" s="55">
        <f t="shared" si="19"/>
        <v>5149.2418308131528</v>
      </c>
      <c r="U126" s="105">
        <f t="shared" si="20"/>
        <v>0.75538213436579782</v>
      </c>
      <c r="V126" s="106">
        <f t="shared" si="21"/>
        <v>3.7117432886657342</v>
      </c>
      <c r="W126" s="107">
        <f t="shared" si="17"/>
        <v>4.4905209571211184</v>
      </c>
      <c r="X126" s="106">
        <f t="shared" si="18"/>
        <v>0.19075028319269208</v>
      </c>
      <c r="Y126" s="9"/>
      <c r="Z126" s="9"/>
      <c r="AA126" s="9"/>
      <c r="AB126" s="9"/>
      <c r="AC126" s="9"/>
    </row>
    <row r="127" spans="2:29" ht="15">
      <c r="B127" s="15"/>
      <c r="C127" s="15"/>
      <c r="D127" s="15"/>
      <c r="E127" s="15"/>
      <c r="F127" s="15"/>
      <c r="G127" s="15"/>
      <c r="L127" s="9"/>
      <c r="M127" s="102">
        <v>4948000</v>
      </c>
      <c r="N127" s="103">
        <v>595700</v>
      </c>
      <c r="O127" s="104">
        <v>12.038399999999999</v>
      </c>
      <c r="P127" s="103">
        <v>124.03</v>
      </c>
      <c r="Q127" s="104">
        <v>53.73</v>
      </c>
      <c r="R127" s="56">
        <f t="shared" si="16"/>
        <v>3.9892663619200035</v>
      </c>
      <c r="S127" s="56">
        <f t="shared" si="15"/>
        <v>3.9892663619200035</v>
      </c>
      <c r="T127" s="55">
        <f t="shared" si="19"/>
        <v>5286.8545884271261</v>
      </c>
      <c r="U127" s="105">
        <f t="shared" si="20"/>
        <v>0.76027480915777679</v>
      </c>
      <c r="V127" s="106">
        <f t="shared" si="21"/>
        <v>3.7231973655758761</v>
      </c>
      <c r="W127" s="107">
        <f t="shared" si="17"/>
        <v>4.4295251857413405</v>
      </c>
      <c r="X127" s="106">
        <f t="shared" si="18"/>
        <v>0.19382783195254702</v>
      </c>
      <c r="Y127" s="9"/>
      <c r="Z127" s="9"/>
      <c r="AA127" s="9"/>
      <c r="AB127" s="9"/>
      <c r="AC127" s="9"/>
    </row>
    <row r="128" spans="2:29" ht="15">
      <c r="B128" s="15"/>
      <c r="C128" s="15"/>
      <c r="D128" s="15"/>
      <c r="E128" s="15"/>
      <c r="F128" s="15"/>
      <c r="G128" s="15"/>
      <c r="L128" s="9"/>
      <c r="M128" s="102">
        <v>4878000</v>
      </c>
      <c r="N128" s="103">
        <v>586800</v>
      </c>
      <c r="O128" s="104">
        <v>12.027799999999999</v>
      </c>
      <c r="P128" s="103">
        <v>125.03</v>
      </c>
      <c r="Q128" s="104">
        <v>53.86</v>
      </c>
      <c r="R128" s="56">
        <f t="shared" si="16"/>
        <v>3.9393671931251242</v>
      </c>
      <c r="S128" s="56">
        <f t="shared" si="15"/>
        <v>3.9393671931251242</v>
      </c>
      <c r="T128" s="55">
        <f t="shared" si="19"/>
        <v>5399.3077024589238</v>
      </c>
      <c r="U128" s="105">
        <f t="shared" si="20"/>
        <v>0.76402218951512368</v>
      </c>
      <c r="V128" s="106">
        <f t="shared" si="21"/>
        <v>3.7323380782902964</v>
      </c>
      <c r="W128" s="107">
        <f t="shared" si="17"/>
        <v>4.3803412727469633</v>
      </c>
      <c r="X128" s="106">
        <f t="shared" si="18"/>
        <v>0.19445813889832808</v>
      </c>
      <c r="Y128" s="9"/>
      <c r="Z128" s="9"/>
      <c r="AA128" s="9"/>
      <c r="AB128" s="9"/>
      <c r="AC128" s="9"/>
    </row>
    <row r="129" spans="2:29" ht="15">
      <c r="B129" s="15"/>
      <c r="C129" s="15"/>
      <c r="D129" s="15"/>
      <c r="E129" s="15"/>
      <c r="F129" s="15"/>
      <c r="G129" s="15"/>
      <c r="L129" s="9"/>
      <c r="M129" s="102">
        <v>4821000</v>
      </c>
      <c r="N129" s="103">
        <v>579400</v>
      </c>
      <c r="O129" s="104">
        <v>12.018000000000001</v>
      </c>
      <c r="P129" s="103">
        <v>126.03</v>
      </c>
      <c r="Q129" s="104">
        <v>53.97</v>
      </c>
      <c r="R129" s="56">
        <f t="shared" si="16"/>
        <v>3.8987866668079203</v>
      </c>
      <c r="S129" s="56">
        <f t="shared" si="15"/>
        <v>3.8987866668079203</v>
      </c>
      <c r="T129" s="55">
        <f t="shared" si="19"/>
        <v>5494.8722692638758</v>
      </c>
      <c r="U129" s="105">
        <f t="shared" si="20"/>
        <v>0.76704608635739746</v>
      </c>
      <c r="V129" s="106">
        <f t="shared" si="21"/>
        <v>3.7399576015095355</v>
      </c>
      <c r="W129" s="107">
        <f t="shared" si="17"/>
        <v>4.3389950389541596</v>
      </c>
      <c r="X129" s="106">
        <f t="shared" si="18"/>
        <v>0.19378341090764192</v>
      </c>
      <c r="Y129" s="9"/>
      <c r="Z129" s="9"/>
      <c r="AA129" s="9"/>
      <c r="AB129" s="9"/>
      <c r="AC129" s="9"/>
    </row>
    <row r="130" spans="2:29" ht="15">
      <c r="B130" s="15"/>
      <c r="C130" s="15"/>
      <c r="D130" s="15"/>
      <c r="E130" s="15"/>
      <c r="F130" s="15"/>
      <c r="G130" s="15"/>
      <c r="L130" s="9"/>
      <c r="M130" s="102">
        <v>4768000</v>
      </c>
      <c r="N130" s="103">
        <v>573400</v>
      </c>
      <c r="O130" s="104">
        <v>12.0273</v>
      </c>
      <c r="P130" s="103">
        <v>127.03</v>
      </c>
      <c r="Q130" s="104">
        <v>54.09</v>
      </c>
      <c r="R130" s="56">
        <f t="shared" si="16"/>
        <v>3.8617905195863624</v>
      </c>
      <c r="S130" s="56">
        <f t="shared" si="15"/>
        <v>3.8617905195863624</v>
      </c>
      <c r="T130" s="55">
        <f t="shared" si="19"/>
        <v>5583.8851305596663</v>
      </c>
      <c r="U130" s="105">
        <f t="shared" si="20"/>
        <v>0.769784661845614</v>
      </c>
      <c r="V130" s="106">
        <f t="shared" si="21"/>
        <v>3.7469364755754913</v>
      </c>
      <c r="W130" s="107">
        <f t="shared" si="17"/>
        <v>4.3008457765591341</v>
      </c>
      <c r="X130" s="106">
        <f t="shared" si="18"/>
        <v>0.1927695186754266</v>
      </c>
      <c r="Y130" s="9"/>
      <c r="Z130" s="9"/>
      <c r="AA130" s="9"/>
      <c r="AB130" s="9"/>
      <c r="AC130" s="9"/>
    </row>
    <row r="131" spans="2:29" ht="15">
      <c r="B131" s="15"/>
      <c r="C131" s="15"/>
      <c r="D131" s="15"/>
      <c r="E131" s="15"/>
      <c r="F131" s="15"/>
      <c r="G131" s="15"/>
      <c r="L131" s="9"/>
      <c r="M131" s="102">
        <v>4721000</v>
      </c>
      <c r="N131" s="103">
        <v>567500</v>
      </c>
      <c r="O131" s="104">
        <v>12.020200000000001</v>
      </c>
      <c r="P131" s="103">
        <v>128.03</v>
      </c>
      <c r="Q131" s="104">
        <v>54.18</v>
      </c>
      <c r="R131" s="56">
        <f t="shared" si="16"/>
        <v>3.828068081109635</v>
      </c>
      <c r="S131" s="56">
        <f t="shared" si="15"/>
        <v>3.828068081109635</v>
      </c>
      <c r="T131" s="55">
        <f t="shared" si="19"/>
        <v>5666.6076173308229</v>
      </c>
      <c r="U131" s="105">
        <f t="shared" si="20"/>
        <v>0.77226595104522144</v>
      </c>
      <c r="V131" s="106">
        <f t="shared" si="21"/>
        <v>3.7533231410819643</v>
      </c>
      <c r="W131" s="107">
        <f t="shared" si="17"/>
        <v>4.2656979908930506</v>
      </c>
      <c r="X131" s="106">
        <f t="shared" si="18"/>
        <v>0.19151993793704042</v>
      </c>
      <c r="Y131" s="9"/>
      <c r="Z131" s="9"/>
      <c r="AA131" s="9"/>
      <c r="AB131" s="9"/>
      <c r="AC131" s="9"/>
    </row>
    <row r="132" spans="2:29" ht="15">
      <c r="B132" s="15"/>
      <c r="C132" s="15"/>
      <c r="D132" s="15"/>
      <c r="E132" s="15"/>
      <c r="F132" s="15"/>
      <c r="G132" s="15"/>
      <c r="L132" s="9"/>
      <c r="M132" s="102">
        <v>4680000</v>
      </c>
      <c r="N132" s="103">
        <v>562200</v>
      </c>
      <c r="O132" s="104">
        <v>12.013299999999999</v>
      </c>
      <c r="P132" s="103">
        <v>129.03</v>
      </c>
      <c r="Q132" s="104">
        <v>54.27</v>
      </c>
      <c r="R132" s="56">
        <f t="shared" si="16"/>
        <v>3.7991204508972207</v>
      </c>
      <c r="S132" s="56">
        <f t="shared" ref="S132:S195" si="22">R132</f>
        <v>3.7991204508972207</v>
      </c>
      <c r="T132" s="55">
        <f t="shared" si="19"/>
        <v>5739.9650355068907</v>
      </c>
      <c r="U132" s="105">
        <f t="shared" si="20"/>
        <v>0.77438466140698736</v>
      </c>
      <c r="V132" s="106">
        <f t="shared" si="21"/>
        <v>3.7589092469393206</v>
      </c>
      <c r="W132" s="107">
        <f t="shared" si="17"/>
        <v>4.2347700267749362</v>
      </c>
      <c r="X132" s="106">
        <f t="shared" si="18"/>
        <v>0.18979055296243336</v>
      </c>
      <c r="Y132" s="9"/>
      <c r="Z132" s="9"/>
      <c r="AA132" s="9"/>
      <c r="AB132" s="9"/>
      <c r="AC132" s="9"/>
    </row>
    <row r="133" spans="2:29" ht="15">
      <c r="B133" s="15"/>
      <c r="C133" s="15"/>
      <c r="D133" s="15"/>
      <c r="E133" s="15"/>
      <c r="F133" s="15"/>
      <c r="G133" s="15"/>
      <c r="L133" s="9"/>
      <c r="M133" s="102">
        <v>4641000</v>
      </c>
      <c r="N133" s="103">
        <v>557700</v>
      </c>
      <c r="O133" s="104">
        <v>12.018000000000001</v>
      </c>
      <c r="P133" s="103">
        <v>130.03</v>
      </c>
      <c r="Q133" s="104">
        <v>54.35</v>
      </c>
      <c r="R133" s="56">
        <f t="shared" ref="R133:R196" si="23">M133*SIN(RADIANS(Q133))/10^6</f>
        <v>3.771241576144321</v>
      </c>
      <c r="S133" s="56">
        <f t="shared" si="22"/>
        <v>3.771241576144321</v>
      </c>
      <c r="T133" s="55">
        <f t="shared" si="19"/>
        <v>5811.2418641309596</v>
      </c>
      <c r="U133" s="105">
        <f t="shared" si="20"/>
        <v>0.77641542380730366</v>
      </c>
      <c r="V133" s="106">
        <f t="shared" si="21"/>
        <v>3.7642689511695471</v>
      </c>
      <c r="W133" s="107">
        <f t="shared" si="17"/>
        <v>4.2049315331697921</v>
      </c>
      <c r="X133" s="106">
        <f t="shared" si="18"/>
        <v>0.18808697882475495</v>
      </c>
      <c r="Y133" s="9"/>
      <c r="Z133" s="9"/>
      <c r="AA133" s="9"/>
      <c r="AB133" s="9"/>
      <c r="AC133" s="9"/>
    </row>
    <row r="134" spans="2:29" ht="15">
      <c r="B134" s="15"/>
      <c r="C134" s="15"/>
      <c r="D134" s="15"/>
      <c r="E134" s="15"/>
      <c r="F134" s="15"/>
      <c r="G134" s="15"/>
      <c r="L134" s="9"/>
      <c r="M134" s="99">
        <v>4713000</v>
      </c>
      <c r="N134" s="100">
        <v>640100</v>
      </c>
      <c r="O134" s="101">
        <v>13.436450000000001</v>
      </c>
      <c r="P134" s="100">
        <v>131.03</v>
      </c>
      <c r="Q134" s="101">
        <v>50.3</v>
      </c>
      <c r="R134" s="56">
        <f t="shared" si="23"/>
        <v>3.6261801029360163</v>
      </c>
      <c r="S134" s="56">
        <f t="shared" si="22"/>
        <v>3.6261801029360163</v>
      </c>
      <c r="T134" s="55">
        <f t="shared" si="19"/>
        <v>6118.9258650802785</v>
      </c>
      <c r="U134" s="105">
        <f t="shared" si="20"/>
        <v>0.78683146151429806</v>
      </c>
      <c r="V134" s="106">
        <f t="shared" si="21"/>
        <v>3.7866751914575425</v>
      </c>
      <c r="W134" s="107">
        <f t="shared" si="17"/>
        <v>4.0784327346229299</v>
      </c>
      <c r="X134" s="106">
        <f t="shared" si="18"/>
        <v>0.20453244286773908</v>
      </c>
      <c r="Y134" s="9"/>
      <c r="Z134" s="9"/>
      <c r="AA134" s="9"/>
      <c r="AB134" s="9"/>
      <c r="AC134" s="9"/>
    </row>
    <row r="135" spans="2:29" ht="15">
      <c r="B135" s="15"/>
      <c r="C135" s="15"/>
      <c r="D135" s="15"/>
      <c r="E135" s="15"/>
      <c r="F135" s="15"/>
      <c r="G135" s="15"/>
      <c r="L135" s="9"/>
      <c r="M135" s="102">
        <v>4701000</v>
      </c>
      <c r="N135" s="103">
        <v>627400</v>
      </c>
      <c r="O135" s="104">
        <v>13.3459</v>
      </c>
      <c r="P135" s="103">
        <v>132.03</v>
      </c>
      <c r="Q135" s="104">
        <v>54.33</v>
      </c>
      <c r="R135" s="56">
        <f t="shared" si="23"/>
        <v>3.8190404869649823</v>
      </c>
      <c r="S135" s="56">
        <f t="shared" si="22"/>
        <v>3.8190404869649823</v>
      </c>
      <c r="T135" s="55">
        <f t="shared" si="19"/>
        <v>5738.6231668669116</v>
      </c>
      <c r="U135" s="105">
        <f t="shared" si="20"/>
        <v>0.77292780081103618</v>
      </c>
      <c r="V135" s="106">
        <f t="shared" si="21"/>
        <v>3.758807707248522</v>
      </c>
      <c r="W135" s="107">
        <f t="shared" ref="W135:W198" si="24">IF(T135&lt;0,0,$Z$6-$AA$6*T135^$AB$6)</f>
        <v>4.2353337643171409</v>
      </c>
      <c r="X135" s="106">
        <f t="shared" ref="X135:X198" si="25">IF(S135&lt;=0,"",(W135-S135)^2)</f>
        <v>0.17330009276860125</v>
      </c>
      <c r="Y135" s="9"/>
      <c r="Z135" s="9"/>
      <c r="AA135" s="9"/>
      <c r="AB135" s="9"/>
      <c r="AC135" s="9"/>
    </row>
    <row r="136" spans="2:29" ht="15">
      <c r="B136" s="15"/>
      <c r="C136" s="15"/>
      <c r="D136" s="15"/>
      <c r="E136" s="15"/>
      <c r="F136" s="15"/>
      <c r="G136" s="15"/>
      <c r="L136" s="9"/>
      <c r="M136" s="102">
        <v>4507000</v>
      </c>
      <c r="N136" s="103">
        <v>589200</v>
      </c>
      <c r="O136" s="104">
        <v>13.072800000000001</v>
      </c>
      <c r="P136" s="103">
        <v>133.03</v>
      </c>
      <c r="Q136" s="104">
        <v>54.81</v>
      </c>
      <c r="R136" s="56">
        <f t="shared" si="23"/>
        <v>3.6833254338281445</v>
      </c>
      <c r="S136" s="56">
        <f t="shared" si="22"/>
        <v>3.6833254338281445</v>
      </c>
      <c r="T136" s="55">
        <f t="shared" si="19"/>
        <v>6018.4559173819835</v>
      </c>
      <c r="U136" s="105">
        <f t="shared" si="20"/>
        <v>0.78275795172368501</v>
      </c>
      <c r="V136" s="106">
        <f t="shared" si="21"/>
        <v>3.7794850838532725</v>
      </c>
      <c r="W136" s="107">
        <f t="shared" si="24"/>
        <v>4.1193373614732778</v>
      </c>
      <c r="X136" s="106">
        <f t="shared" si="25"/>
        <v>0.19010640104882495</v>
      </c>
      <c r="Y136" s="9"/>
      <c r="Z136" s="9"/>
      <c r="AA136" s="9"/>
      <c r="AB136" s="9"/>
      <c r="AC136" s="9"/>
    </row>
    <row r="137" spans="2:29" ht="15">
      <c r="B137" s="15"/>
      <c r="C137" s="15"/>
      <c r="D137" s="15"/>
      <c r="E137" s="15"/>
      <c r="F137" s="15"/>
      <c r="G137" s="15"/>
      <c r="L137" s="9"/>
      <c r="M137" s="102">
        <v>4411000</v>
      </c>
      <c r="N137" s="103">
        <v>575500</v>
      </c>
      <c r="O137" s="104">
        <v>13.0467</v>
      </c>
      <c r="P137" s="103">
        <v>134.03</v>
      </c>
      <c r="Q137" s="104">
        <v>55</v>
      </c>
      <c r="R137" s="56">
        <f t="shared" si="23"/>
        <v>3.6132796673587428</v>
      </c>
      <c r="S137" s="56">
        <f t="shared" si="22"/>
        <v>3.6132796673587428</v>
      </c>
      <c r="T137" s="55">
        <f t="shared" si="19"/>
        <v>6184.8667668254766</v>
      </c>
      <c r="U137" s="105">
        <f t="shared" si="20"/>
        <v>0.78774578522451399</v>
      </c>
      <c r="V137" s="106">
        <f t="shared" si="21"/>
        <v>3.7913303485802197</v>
      </c>
      <c r="W137" s="107">
        <f t="shared" si="24"/>
        <v>4.0517910611932857</v>
      </c>
      <c r="X137" s="106">
        <f t="shared" si="25"/>
        <v>0.19229224252271354</v>
      </c>
      <c r="Y137" s="9"/>
      <c r="Z137" s="9"/>
      <c r="AA137" s="9"/>
      <c r="AB137" s="9"/>
      <c r="AC137" s="9"/>
    </row>
    <row r="138" spans="2:29" ht="15">
      <c r="B138" s="15"/>
      <c r="C138" s="15"/>
      <c r="D138" s="15"/>
      <c r="E138" s="15"/>
      <c r="F138" s="15"/>
      <c r="G138" s="15"/>
      <c r="L138" s="9"/>
      <c r="M138" s="102">
        <v>4341000</v>
      </c>
      <c r="N138" s="103">
        <v>566000</v>
      </c>
      <c r="O138" s="104">
        <v>13.039199999999999</v>
      </c>
      <c r="P138" s="103">
        <v>135.03</v>
      </c>
      <c r="Q138" s="104">
        <v>55.15</v>
      </c>
      <c r="R138" s="56">
        <f t="shared" si="23"/>
        <v>3.5624453614872835</v>
      </c>
      <c r="S138" s="56">
        <f t="shared" si="22"/>
        <v>3.5624453614872835</v>
      </c>
      <c r="T138" s="55">
        <f t="shared" si="19"/>
        <v>6314.3001267596801</v>
      </c>
      <c r="U138" s="105">
        <f t="shared" si="20"/>
        <v>0.79133006623017654</v>
      </c>
      <c r="V138" s="106">
        <f t="shared" si="21"/>
        <v>3.8003252206188938</v>
      </c>
      <c r="W138" s="107">
        <f t="shared" si="24"/>
        <v>3.9999577905619859</v>
      </c>
      <c r="X138" s="106">
        <f t="shared" si="25"/>
        <v>0.19141712559484644</v>
      </c>
      <c r="Y138" s="9"/>
      <c r="Z138" s="9"/>
      <c r="AA138" s="9"/>
      <c r="AB138" s="9"/>
      <c r="AC138" s="9"/>
    </row>
    <row r="139" spans="2:29" ht="15">
      <c r="B139" s="15"/>
      <c r="C139" s="15"/>
      <c r="D139" s="15"/>
      <c r="E139" s="15"/>
      <c r="F139" s="15"/>
      <c r="G139" s="15"/>
      <c r="L139" s="9"/>
      <c r="M139" s="102">
        <v>4285000</v>
      </c>
      <c r="N139" s="103">
        <v>558000</v>
      </c>
      <c r="O139" s="104">
        <v>13.0229</v>
      </c>
      <c r="P139" s="103">
        <v>136.03</v>
      </c>
      <c r="Q139" s="104">
        <v>55.26</v>
      </c>
      <c r="R139" s="56">
        <f t="shared" si="23"/>
        <v>3.5211833609777941</v>
      </c>
      <c r="S139" s="56">
        <f t="shared" si="22"/>
        <v>3.5211833609777941</v>
      </c>
      <c r="T139" s="55">
        <f t="shared" si="19"/>
        <v>6424.0557925211415</v>
      </c>
      <c r="U139" s="105">
        <f t="shared" si="20"/>
        <v>0.79421781793715651</v>
      </c>
      <c r="V139" s="106">
        <f t="shared" si="21"/>
        <v>3.8078093041073062</v>
      </c>
      <c r="W139" s="107">
        <f t="shared" si="24"/>
        <v>3.9564711477497694</v>
      </c>
      <c r="X139" s="106">
        <f t="shared" si="25"/>
        <v>0.18947545731284465</v>
      </c>
      <c r="Y139" s="9"/>
      <c r="Z139" s="9"/>
      <c r="AA139" s="9"/>
      <c r="AB139" s="9"/>
      <c r="AC139" s="9"/>
    </row>
    <row r="140" spans="2:29" ht="15">
      <c r="B140" s="15"/>
      <c r="C140" s="15"/>
      <c r="D140" s="15"/>
      <c r="E140" s="15"/>
      <c r="F140" s="15"/>
      <c r="G140" s="15"/>
      <c r="L140" s="9"/>
      <c r="M140" s="102">
        <v>4235000</v>
      </c>
      <c r="N140" s="103">
        <v>551500</v>
      </c>
      <c r="O140" s="104">
        <v>13.0227</v>
      </c>
      <c r="P140" s="103">
        <v>137.03</v>
      </c>
      <c r="Q140" s="104">
        <v>55.36</v>
      </c>
      <c r="R140" s="56">
        <f t="shared" si="23"/>
        <v>3.4843027915048004</v>
      </c>
      <c r="S140" s="56">
        <f t="shared" si="22"/>
        <v>3.4843027915048004</v>
      </c>
      <c r="T140" s="55">
        <f t="shared" si="19"/>
        <v>6524.5953563639869</v>
      </c>
      <c r="U140" s="105">
        <f t="shared" si="20"/>
        <v>0.79678278031480987</v>
      </c>
      <c r="V140" s="106">
        <f t="shared" si="21"/>
        <v>3.8145535826850292</v>
      </c>
      <c r="W140" s="107">
        <f t="shared" si="24"/>
        <v>3.917001392650695</v>
      </c>
      <c r="X140" s="106">
        <f t="shared" si="25"/>
        <v>0.18722807943361403</v>
      </c>
      <c r="Y140" s="9"/>
      <c r="Z140" s="9"/>
      <c r="AA140" s="9"/>
      <c r="AB140" s="9"/>
      <c r="AC140" s="9"/>
    </row>
    <row r="141" spans="2:29" ht="15">
      <c r="B141" s="15"/>
      <c r="C141" s="15"/>
      <c r="D141" s="15"/>
      <c r="E141" s="15"/>
      <c r="F141" s="15"/>
      <c r="G141" s="15"/>
      <c r="L141" s="9"/>
      <c r="M141" s="102">
        <v>4191000</v>
      </c>
      <c r="N141" s="103">
        <v>545800</v>
      </c>
      <c r="O141" s="104">
        <v>13.0237</v>
      </c>
      <c r="P141" s="103">
        <v>138.03</v>
      </c>
      <c r="Q141" s="104">
        <v>55.46</v>
      </c>
      <c r="R141" s="56">
        <f t="shared" si="23"/>
        <v>3.4522547839592366</v>
      </c>
      <c r="S141" s="56">
        <f t="shared" si="22"/>
        <v>3.4522547839592366</v>
      </c>
      <c r="T141" s="55">
        <f t="shared" si="19"/>
        <v>6614.6997825101134</v>
      </c>
      <c r="U141" s="105">
        <f t="shared" si="20"/>
        <v>0.79899941322726331</v>
      </c>
      <c r="V141" s="106">
        <f t="shared" si="21"/>
        <v>3.8205101379025086</v>
      </c>
      <c r="W141" s="107">
        <f t="shared" si="24"/>
        <v>3.8819179904746042</v>
      </c>
      <c r="X141" s="106">
        <f t="shared" si="25"/>
        <v>0.18461047103306744</v>
      </c>
      <c r="Y141" s="9"/>
      <c r="Z141" s="9"/>
      <c r="AA141" s="9"/>
      <c r="AB141" s="9"/>
      <c r="AC141" s="9"/>
    </row>
    <row r="142" spans="2:29" ht="15">
      <c r="B142" s="15"/>
      <c r="C142" s="15"/>
      <c r="D142" s="15"/>
      <c r="E142" s="15"/>
      <c r="F142" s="15"/>
      <c r="G142" s="15"/>
      <c r="L142" s="9"/>
      <c r="M142" s="102">
        <v>4151000</v>
      </c>
      <c r="N142" s="103">
        <v>540500</v>
      </c>
      <c r="O142" s="104">
        <v>13.0198</v>
      </c>
      <c r="P142" s="103">
        <v>139.03</v>
      </c>
      <c r="Q142" s="104">
        <v>55.55</v>
      </c>
      <c r="R142" s="56">
        <f t="shared" si="23"/>
        <v>3.4229982735426399</v>
      </c>
      <c r="S142" s="56">
        <f t="shared" si="22"/>
        <v>3.4229982735426399</v>
      </c>
      <c r="T142" s="55">
        <f t="shared" si="19"/>
        <v>6698.5741217547002</v>
      </c>
      <c r="U142" s="105">
        <f t="shared" si="20"/>
        <v>0.80101313826868015</v>
      </c>
      <c r="V142" s="106">
        <f t="shared" si="21"/>
        <v>3.8259823673341211</v>
      </c>
      <c r="W142" s="107">
        <f t="shared" si="24"/>
        <v>3.8495011786193603</v>
      </c>
      <c r="X142" s="106">
        <f t="shared" si="25"/>
        <v>0.18190472803888197</v>
      </c>
      <c r="Y142" s="9"/>
      <c r="Z142" s="9"/>
      <c r="AA142" s="9"/>
      <c r="AB142" s="9"/>
      <c r="AC142" s="9"/>
    </row>
    <row r="143" spans="2:29" ht="15">
      <c r="B143" s="15"/>
      <c r="C143" s="15"/>
      <c r="D143" s="15"/>
      <c r="E143" s="15"/>
      <c r="F143" s="15"/>
      <c r="G143" s="15"/>
      <c r="L143" s="9"/>
      <c r="M143" s="102">
        <v>4115000</v>
      </c>
      <c r="N143" s="103">
        <v>535600</v>
      </c>
      <c r="O143" s="104">
        <v>13.0154</v>
      </c>
      <c r="P143" s="103">
        <v>140.03</v>
      </c>
      <c r="Q143" s="104">
        <v>55.64</v>
      </c>
      <c r="R143" s="56">
        <f t="shared" si="23"/>
        <v>3.3969642618172169</v>
      </c>
      <c r="S143" s="56">
        <f t="shared" si="22"/>
        <v>3.3969642618172169</v>
      </c>
      <c r="T143" s="55">
        <f t="shared" ref="T143:T206" si="26">IF(S143&lt;S142,T142+(PI()*$AA$9*(O143)^2*(S142-S143))^($J$6)*(P143-P142)^$J$7,T142-(PI()*$AA$9*(O143)^2*(S143-S142))^($J$6)*(P143-P142)^$J$7)</f>
        <v>6775.1009569072676</v>
      </c>
      <c r="U143" s="105">
        <f t="shared" si="20"/>
        <v>0.80279724122264251</v>
      </c>
      <c r="V143" s="106">
        <f t="shared" si="21"/>
        <v>3.8309157710890358</v>
      </c>
      <c r="W143" s="107">
        <f t="shared" si="24"/>
        <v>3.8201227635530639</v>
      </c>
      <c r="X143" s="106">
        <f t="shared" si="25"/>
        <v>0.17906311759132684</v>
      </c>
      <c r="Y143" s="9"/>
      <c r="Z143" s="9"/>
      <c r="AA143" s="9"/>
      <c r="AB143" s="9"/>
      <c r="AC143" s="9"/>
    </row>
    <row r="144" spans="2:29" ht="15">
      <c r="B144" s="15"/>
      <c r="C144" s="15"/>
      <c r="D144" s="15"/>
      <c r="E144" s="15"/>
      <c r="F144" s="15"/>
      <c r="G144" s="15"/>
      <c r="L144" s="9"/>
      <c r="M144" s="99">
        <v>4103000</v>
      </c>
      <c r="N144" s="100">
        <v>617200</v>
      </c>
      <c r="O144" s="101">
        <v>14.212149999999999</v>
      </c>
      <c r="P144" s="100">
        <v>141.03</v>
      </c>
      <c r="Q144" s="101">
        <v>55.09</v>
      </c>
      <c r="R144" s="56">
        <f t="shared" si="23"/>
        <v>3.3646733768831152</v>
      </c>
      <c r="S144" s="56">
        <f t="shared" si="22"/>
        <v>3.3646733768831152</v>
      </c>
      <c r="T144" s="55">
        <f t="shared" si="26"/>
        <v>6878.9858603136563</v>
      </c>
      <c r="U144" s="105">
        <f t="shared" si="20"/>
        <v>0.80499999105417208</v>
      </c>
      <c r="V144" s="106">
        <f t="shared" si="21"/>
        <v>3.8375244167625731</v>
      </c>
      <c r="W144" s="107">
        <f t="shared" si="24"/>
        <v>3.7805388370716591</v>
      </c>
      <c r="X144" s="106">
        <f t="shared" si="25"/>
        <v>0.17294408097782937</v>
      </c>
      <c r="Y144" s="9"/>
      <c r="Z144" s="9"/>
      <c r="AA144" s="9"/>
      <c r="AB144" s="9"/>
      <c r="AC144" s="9"/>
    </row>
    <row r="145" spans="2:29" ht="15">
      <c r="B145" s="15"/>
      <c r="C145" s="15"/>
      <c r="D145" s="15"/>
      <c r="E145" s="15"/>
      <c r="F145" s="15"/>
      <c r="G145" s="15"/>
      <c r="L145" s="9"/>
      <c r="M145" s="102">
        <v>4086000</v>
      </c>
      <c r="N145" s="103">
        <v>582800</v>
      </c>
      <c r="O145" s="104">
        <v>14.263500000000001</v>
      </c>
      <c r="P145" s="103">
        <v>142.03</v>
      </c>
      <c r="Q145" s="104">
        <v>55.93</v>
      </c>
      <c r="R145" s="56">
        <f t="shared" si="23"/>
        <v>3.3846535082711413</v>
      </c>
      <c r="S145" s="56">
        <f t="shared" si="22"/>
        <v>3.3846535082711413</v>
      </c>
      <c r="T145" s="55">
        <f t="shared" si="26"/>
        <v>6807.1800970273162</v>
      </c>
      <c r="U145" s="105">
        <f t="shared" si="20"/>
        <v>0.80363834791004229</v>
      </c>
      <c r="V145" s="106">
        <f t="shared" si="21"/>
        <v>3.8329672408514761</v>
      </c>
      <c r="W145" s="107">
        <f t="shared" si="24"/>
        <v>3.8078632255158595</v>
      </c>
      <c r="X145" s="106">
        <f t="shared" si="25"/>
        <v>0.17910646477035436</v>
      </c>
      <c r="Y145" s="9"/>
      <c r="Z145" s="9"/>
      <c r="AA145" s="9"/>
      <c r="AB145" s="9"/>
      <c r="AC145" s="9"/>
    </row>
    <row r="146" spans="2:29" ht="15">
      <c r="B146" s="15"/>
      <c r="C146" s="15"/>
      <c r="D146" s="15"/>
      <c r="E146" s="15"/>
      <c r="F146" s="15"/>
      <c r="G146" s="15"/>
      <c r="L146" s="9"/>
      <c r="M146" s="102">
        <v>3968000</v>
      </c>
      <c r="N146" s="103">
        <v>558500</v>
      </c>
      <c r="O146" s="104">
        <v>14.0746</v>
      </c>
      <c r="P146" s="103">
        <v>143.03</v>
      </c>
      <c r="Q146" s="104">
        <v>56.11</v>
      </c>
      <c r="R146" s="56">
        <f t="shared" si="23"/>
        <v>3.2938749615989664</v>
      </c>
      <c r="S146" s="56">
        <f t="shared" si="22"/>
        <v>3.2938749615989664</v>
      </c>
      <c r="T146" s="55">
        <f t="shared" si="26"/>
        <v>7036.5740199234579</v>
      </c>
      <c r="U146" s="105">
        <f t="shared" si="20"/>
        <v>0.80979081534446584</v>
      </c>
      <c r="V146" s="106">
        <f t="shared" si="21"/>
        <v>3.8473612605063896</v>
      </c>
      <c r="W146" s="107">
        <f t="shared" si="24"/>
        <v>3.7211287864284666</v>
      </c>
      <c r="X146" s="106">
        <f t="shared" si="25"/>
        <v>0.18254583083143719</v>
      </c>
      <c r="Y146" s="9"/>
      <c r="Z146" s="9"/>
      <c r="AA146" s="9"/>
      <c r="AB146" s="9"/>
      <c r="AC146" s="9"/>
    </row>
    <row r="147" spans="2:29" ht="15">
      <c r="B147" s="15"/>
      <c r="C147" s="15"/>
      <c r="D147" s="15"/>
      <c r="E147" s="15"/>
      <c r="F147" s="15"/>
      <c r="G147" s="15"/>
      <c r="L147" s="9"/>
      <c r="M147" s="102">
        <v>3894000</v>
      </c>
      <c r="N147" s="103">
        <v>546800</v>
      </c>
      <c r="O147" s="104">
        <v>14.041499999999999</v>
      </c>
      <c r="P147" s="103">
        <v>144.03</v>
      </c>
      <c r="Q147" s="104">
        <v>56.26</v>
      </c>
      <c r="R147" s="56">
        <f t="shared" si="23"/>
        <v>3.2381202038606638</v>
      </c>
      <c r="S147" s="56">
        <f t="shared" si="22"/>
        <v>3.2381202038606638</v>
      </c>
      <c r="T147" s="55">
        <f t="shared" si="26"/>
        <v>7192.7555695016272</v>
      </c>
      <c r="U147" s="105">
        <f t="shared" si="20"/>
        <v>0.81352680868365224</v>
      </c>
      <c r="V147" s="106">
        <f t="shared" si="21"/>
        <v>3.8568953019773669</v>
      </c>
      <c r="W147" s="107">
        <f t="shared" si="24"/>
        <v>3.6629830788587485</v>
      </c>
      <c r="X147" s="106">
        <f t="shared" si="25"/>
        <v>0.18050846255163816</v>
      </c>
      <c r="Y147" s="9"/>
      <c r="Z147" s="9"/>
      <c r="AA147" s="9"/>
      <c r="AB147" s="9"/>
      <c r="AC147" s="9"/>
    </row>
    <row r="148" spans="2:29" ht="15">
      <c r="B148" s="15"/>
      <c r="C148" s="15"/>
      <c r="D148" s="15"/>
      <c r="E148" s="15"/>
      <c r="F148" s="15"/>
      <c r="G148" s="15"/>
      <c r="L148" s="9"/>
      <c r="M148" s="102">
        <v>3836000</v>
      </c>
      <c r="N148" s="103">
        <v>538400</v>
      </c>
      <c r="O148" s="104">
        <v>14.035500000000001</v>
      </c>
      <c r="P148" s="103">
        <v>145.03</v>
      </c>
      <c r="Q148" s="104">
        <v>56.37</v>
      </c>
      <c r="R148" s="56">
        <f t="shared" si="23"/>
        <v>3.1939739407313983</v>
      </c>
      <c r="S148" s="56">
        <f t="shared" si="22"/>
        <v>3.1939739407313983</v>
      </c>
      <c r="T148" s="55">
        <f t="shared" si="26"/>
        <v>7322.8168568799092</v>
      </c>
      <c r="U148" s="105">
        <f t="shared" si="20"/>
        <v>0.81646231399663916</v>
      </c>
      <c r="V148" s="106">
        <f t="shared" si="21"/>
        <v>3.8646781725990844</v>
      </c>
      <c r="W148" s="107">
        <f t="shared" si="24"/>
        <v>3.615101635153021</v>
      </c>
      <c r="X148" s="106">
        <f t="shared" si="25"/>
        <v>0.1773485350088716</v>
      </c>
      <c r="Y148" s="9"/>
      <c r="Z148" s="9"/>
      <c r="AA148" s="9"/>
      <c r="AB148" s="9"/>
      <c r="AC148" s="9"/>
    </row>
    <row r="149" spans="2:29" ht="15">
      <c r="B149" s="15"/>
      <c r="C149" s="15"/>
      <c r="D149" s="15"/>
      <c r="E149" s="15"/>
      <c r="F149" s="15"/>
      <c r="G149" s="15"/>
      <c r="L149" s="9"/>
      <c r="M149" s="102">
        <v>3787000</v>
      </c>
      <c r="N149" s="103">
        <v>531700</v>
      </c>
      <c r="O149" s="104">
        <v>14.042</v>
      </c>
      <c r="P149" s="103">
        <v>146.03</v>
      </c>
      <c r="Q149" s="104">
        <v>56.48</v>
      </c>
      <c r="R149" s="56">
        <f t="shared" si="23"/>
        <v>3.1571958034599961</v>
      </c>
      <c r="S149" s="56">
        <f t="shared" si="22"/>
        <v>3.1571958034599961</v>
      </c>
      <c r="T149" s="55">
        <f t="shared" si="26"/>
        <v>7435.6715300335036</v>
      </c>
      <c r="U149" s="105">
        <f t="shared" si="20"/>
        <v>0.81889281558479177</v>
      </c>
      <c r="V149" s="106">
        <f t="shared" si="21"/>
        <v>3.8713201966129449</v>
      </c>
      <c r="W149" s="107">
        <f t="shared" si="24"/>
        <v>3.5739409671125655</v>
      </c>
      <c r="X149" s="106">
        <f t="shared" si="25"/>
        <v>0.17367653142780687</v>
      </c>
      <c r="Y149" s="9"/>
      <c r="Z149" s="9"/>
      <c r="AA149" s="9"/>
      <c r="AB149" s="9"/>
      <c r="AC149" s="9"/>
    </row>
    <row r="150" spans="2:29" ht="15">
      <c r="B150" s="15"/>
      <c r="C150" s="15"/>
      <c r="D150" s="15"/>
      <c r="E150" s="15"/>
      <c r="F150" s="15"/>
      <c r="G150" s="15"/>
      <c r="L150" s="9"/>
      <c r="M150" s="102">
        <v>3744000</v>
      </c>
      <c r="N150" s="103">
        <v>525200</v>
      </c>
      <c r="O150" s="104">
        <v>14.029199999999999</v>
      </c>
      <c r="P150" s="103">
        <v>147.03</v>
      </c>
      <c r="Q150" s="104">
        <v>56.57</v>
      </c>
      <c r="R150" s="56">
        <f t="shared" si="23"/>
        <v>3.1245908346279965</v>
      </c>
      <c r="S150" s="56">
        <f t="shared" si="22"/>
        <v>3.1245908346279965</v>
      </c>
      <c r="T150" s="55">
        <f t="shared" si="26"/>
        <v>7538.247569190321</v>
      </c>
      <c r="U150" s="105">
        <f t="shared" si="20"/>
        <v>0.82103621518089198</v>
      </c>
      <c r="V150" s="106">
        <f t="shared" si="21"/>
        <v>3.8772703963356197</v>
      </c>
      <c r="W150" s="107">
        <f t="shared" si="24"/>
        <v>3.5368329809844665</v>
      </c>
      <c r="X150" s="106">
        <f t="shared" si="25"/>
        <v>0.16994358723258926</v>
      </c>
      <c r="Y150" s="9"/>
      <c r="Z150" s="9"/>
      <c r="AA150" s="9"/>
      <c r="AB150" s="9"/>
      <c r="AC150" s="9"/>
    </row>
    <row r="151" spans="2:29" ht="15">
      <c r="B151" s="15"/>
      <c r="C151" s="15"/>
      <c r="D151" s="15"/>
      <c r="E151" s="15"/>
      <c r="F151" s="15"/>
      <c r="G151" s="15"/>
      <c r="L151" s="9"/>
      <c r="M151" s="102">
        <v>3706000</v>
      </c>
      <c r="N151" s="103">
        <v>519700</v>
      </c>
      <c r="O151" s="104">
        <v>14.0227</v>
      </c>
      <c r="P151" s="103">
        <v>148.03</v>
      </c>
      <c r="Q151" s="104">
        <v>56.66</v>
      </c>
      <c r="R151" s="56">
        <f t="shared" si="23"/>
        <v>3.0960808528976398</v>
      </c>
      <c r="S151" s="56">
        <f t="shared" si="22"/>
        <v>3.0960808528976398</v>
      </c>
      <c r="T151" s="55">
        <f t="shared" si="26"/>
        <v>7630.5482836689871</v>
      </c>
      <c r="U151" s="105">
        <f t="shared" si="20"/>
        <v>0.82290178675366032</v>
      </c>
      <c r="V151" s="106">
        <f t="shared" si="21"/>
        <v>3.8825557447723074</v>
      </c>
      <c r="W151" s="107">
        <f t="shared" si="24"/>
        <v>3.5036842703508464</v>
      </c>
      <c r="X151" s="106">
        <f t="shared" si="25"/>
        <v>0.16614054591953301</v>
      </c>
      <c r="Y151" s="9"/>
      <c r="Z151" s="9"/>
      <c r="AA151" s="9"/>
      <c r="AB151" s="9"/>
      <c r="AC151" s="9"/>
    </row>
    <row r="152" spans="2:29" ht="15">
      <c r="B152" s="15"/>
      <c r="C152" s="15"/>
      <c r="D152" s="15"/>
      <c r="E152" s="15"/>
      <c r="F152" s="15"/>
      <c r="G152" s="15"/>
      <c r="L152" s="9"/>
      <c r="M152" s="102">
        <v>3670000</v>
      </c>
      <c r="N152" s="103">
        <v>514900</v>
      </c>
      <c r="O152" s="104">
        <v>14.026999999999999</v>
      </c>
      <c r="P152" s="103">
        <v>149.03</v>
      </c>
      <c r="Q152" s="104">
        <v>56.73</v>
      </c>
      <c r="R152" s="56">
        <f t="shared" si="23"/>
        <v>3.0684676020672828</v>
      </c>
      <c r="S152" s="56">
        <f t="shared" si="22"/>
        <v>3.0684676020672828</v>
      </c>
      <c r="T152" s="55">
        <f t="shared" si="26"/>
        <v>7720.6166329048083</v>
      </c>
      <c r="U152" s="105">
        <f t="shared" si="20"/>
        <v>0.82470107237361701</v>
      </c>
      <c r="V152" s="106">
        <f t="shared" si="21"/>
        <v>3.8876519881042921</v>
      </c>
      <c r="W152" s="107">
        <f t="shared" si="24"/>
        <v>3.4715540516526664</v>
      </c>
      <c r="X152" s="106">
        <f t="shared" si="25"/>
        <v>0.16247868583935002</v>
      </c>
      <c r="Y152" s="9"/>
      <c r="Z152" s="9"/>
      <c r="AA152" s="9"/>
      <c r="AB152" s="9"/>
      <c r="AC152" s="9"/>
    </row>
    <row r="153" spans="2:29" ht="15">
      <c r="B153" s="15"/>
      <c r="C153" s="15"/>
      <c r="D153" s="15"/>
      <c r="E153" s="15"/>
      <c r="F153" s="15"/>
      <c r="G153" s="15"/>
      <c r="L153" s="9"/>
      <c r="M153" s="102">
        <v>3637000</v>
      </c>
      <c r="N153" s="103">
        <v>510100</v>
      </c>
      <c r="O153" s="104">
        <v>14.0222</v>
      </c>
      <c r="P153" s="103">
        <v>150.03</v>
      </c>
      <c r="Q153" s="104">
        <v>56.81</v>
      </c>
      <c r="R153" s="56">
        <f t="shared" si="23"/>
        <v>3.0436593418252613</v>
      </c>
      <c r="S153" s="56">
        <f t="shared" si="22"/>
        <v>3.0436593418252613</v>
      </c>
      <c r="T153" s="55">
        <f t="shared" si="26"/>
        <v>7803.4114958029068</v>
      </c>
      <c r="U153" s="105">
        <f t="shared" si="20"/>
        <v>0.82631125156413632</v>
      </c>
      <c r="V153" s="106">
        <f t="shared" si="21"/>
        <v>3.8922845090870712</v>
      </c>
      <c r="W153" s="107">
        <f t="shared" si="24"/>
        <v>3.4422040180352917</v>
      </c>
      <c r="X153" s="106">
        <f t="shared" si="25"/>
        <v>0.15883785893535798</v>
      </c>
      <c r="Y153" s="9"/>
      <c r="Z153" s="9"/>
      <c r="AA153" s="9"/>
      <c r="AB153" s="9"/>
      <c r="AC153" s="9"/>
    </row>
    <row r="154" spans="2:29" ht="15">
      <c r="B154" s="15"/>
      <c r="C154" s="15"/>
      <c r="D154" s="15"/>
      <c r="E154" s="15"/>
      <c r="F154" s="15"/>
      <c r="G154" s="15"/>
      <c r="L154" s="9"/>
      <c r="M154" s="99">
        <v>3764000</v>
      </c>
      <c r="N154" s="100">
        <v>593000</v>
      </c>
      <c r="O154" s="101">
        <v>15.570539999999999</v>
      </c>
      <c r="P154" s="100">
        <v>151.04</v>
      </c>
      <c r="Q154" s="101">
        <v>56.31</v>
      </c>
      <c r="R154" s="56">
        <f t="shared" si="23"/>
        <v>3.131839768571457</v>
      </c>
      <c r="S154" s="56">
        <f t="shared" si="22"/>
        <v>3.131839768571457</v>
      </c>
      <c r="T154" s="55">
        <f t="shared" si="26"/>
        <v>7540.2601070207438</v>
      </c>
      <c r="U154" s="105">
        <f t="shared" si="20"/>
        <v>0.82056059527067438</v>
      </c>
      <c r="V154" s="106">
        <f t="shared" si="21"/>
        <v>3.8773863274474158</v>
      </c>
      <c r="W154" s="107">
        <f t="shared" si="24"/>
        <v>3.5361077741156208</v>
      </c>
      <c r="X154" s="106">
        <f t="shared" si="25"/>
        <v>0.16343262030665612</v>
      </c>
      <c r="Y154" s="9"/>
      <c r="Z154" s="9"/>
      <c r="AA154" s="9"/>
      <c r="AB154" s="9"/>
      <c r="AC154" s="9"/>
    </row>
    <row r="155" spans="2:29" ht="15">
      <c r="B155" s="15"/>
      <c r="C155" s="15"/>
      <c r="D155" s="15"/>
      <c r="E155" s="15"/>
      <c r="F155" s="15"/>
      <c r="G155" s="15"/>
      <c r="L155" s="9"/>
      <c r="M155" s="102">
        <v>3726000</v>
      </c>
      <c r="N155" s="103">
        <v>574900</v>
      </c>
      <c r="O155" s="104">
        <v>15.430099999999999</v>
      </c>
      <c r="P155" s="103">
        <v>152.04</v>
      </c>
      <c r="Q155" s="104">
        <v>56.37</v>
      </c>
      <c r="R155" s="56">
        <f t="shared" si="23"/>
        <v>3.102384489876223</v>
      </c>
      <c r="S155" s="56">
        <f t="shared" si="22"/>
        <v>3.102384489876223</v>
      </c>
      <c r="T155" s="55">
        <f t="shared" si="26"/>
        <v>7650.2004776500344</v>
      </c>
      <c r="U155" s="105">
        <f t="shared" si="20"/>
        <v>0.82248999314704241</v>
      </c>
      <c r="V155" s="106">
        <f t="shared" si="21"/>
        <v>3.883672816225034</v>
      </c>
      <c r="W155" s="107">
        <f t="shared" si="24"/>
        <v>3.4966555907694117</v>
      </c>
      <c r="X155" s="106">
        <f t="shared" si="25"/>
        <v>0.15544970099952701</v>
      </c>
      <c r="Y155" s="9"/>
      <c r="Z155" s="9"/>
      <c r="AA155" s="9"/>
      <c r="AB155" s="9"/>
      <c r="AC155" s="9"/>
    </row>
    <row r="156" spans="2:29" ht="15">
      <c r="B156" s="15"/>
      <c r="C156" s="15"/>
      <c r="D156" s="15"/>
      <c r="E156" s="15"/>
      <c r="F156" s="15"/>
      <c r="G156" s="15"/>
      <c r="L156" s="9"/>
      <c r="M156" s="102">
        <v>3555000</v>
      </c>
      <c r="N156" s="103">
        <v>536500</v>
      </c>
      <c r="O156" s="104">
        <v>15.0946</v>
      </c>
      <c r="P156" s="103">
        <v>153.04</v>
      </c>
      <c r="Q156" s="104">
        <v>56.89</v>
      </c>
      <c r="R156" s="56">
        <f t="shared" si="23"/>
        <v>2.9777511553214806</v>
      </c>
      <c r="S156" s="56">
        <f t="shared" si="22"/>
        <v>2.9777511553214806</v>
      </c>
      <c r="T156" s="55">
        <f t="shared" si="26"/>
        <v>7977.9670280124592</v>
      </c>
      <c r="U156" s="105">
        <f t="shared" si="20"/>
        <v>0.83056024629216996</v>
      </c>
      <c r="V156" s="106">
        <f t="shared" si="21"/>
        <v>3.901892237090161</v>
      </c>
      <c r="W156" s="107">
        <f t="shared" si="24"/>
        <v>3.380894532159858</v>
      </c>
      <c r="X156" s="106">
        <f t="shared" si="25"/>
        <v>0.16252458228864999</v>
      </c>
      <c r="Y156" s="9"/>
      <c r="Z156" s="9"/>
      <c r="AA156" s="9"/>
      <c r="AB156" s="9"/>
      <c r="AC156" s="9"/>
    </row>
    <row r="157" spans="2:29" ht="15">
      <c r="B157" s="15"/>
      <c r="C157" s="15"/>
      <c r="D157" s="15"/>
      <c r="E157" s="15"/>
      <c r="F157" s="15"/>
      <c r="G157" s="15"/>
      <c r="L157" s="9"/>
      <c r="M157" s="102">
        <v>3476000</v>
      </c>
      <c r="N157" s="103">
        <v>523600</v>
      </c>
      <c r="O157" s="104">
        <v>15.0623</v>
      </c>
      <c r="P157" s="103">
        <v>154.04</v>
      </c>
      <c r="Q157" s="104">
        <v>57.06</v>
      </c>
      <c r="R157" s="56">
        <f t="shared" si="23"/>
        <v>2.9171998134196788</v>
      </c>
      <c r="S157" s="56">
        <f t="shared" si="22"/>
        <v>2.9171998134196788</v>
      </c>
      <c r="T157" s="55">
        <f t="shared" si="26"/>
        <v>8163.8483975784229</v>
      </c>
      <c r="U157" s="105">
        <f t="shared" si="20"/>
        <v>0.83442758963594199</v>
      </c>
      <c r="V157" s="106">
        <f t="shared" si="21"/>
        <v>3.9118949312833209</v>
      </c>
      <c r="W157" s="107">
        <f t="shared" si="24"/>
        <v>3.3164311514015568</v>
      </c>
      <c r="X157" s="106">
        <f t="shared" si="25"/>
        <v>0.15938566122680045</v>
      </c>
      <c r="Y157" s="9"/>
      <c r="Z157" s="9"/>
      <c r="AA157" s="9"/>
      <c r="AB157" s="9"/>
      <c r="AC157" s="9"/>
    </row>
    <row r="158" spans="2:29" ht="15">
      <c r="B158" s="15"/>
      <c r="C158" s="15"/>
      <c r="D158" s="15"/>
      <c r="E158" s="15"/>
      <c r="F158" s="15"/>
      <c r="G158" s="15"/>
      <c r="L158" s="9"/>
      <c r="M158" s="102">
        <v>3417000</v>
      </c>
      <c r="N158" s="103">
        <v>514400</v>
      </c>
      <c r="O158" s="104">
        <v>15.0524</v>
      </c>
      <c r="P158" s="103">
        <v>155.04</v>
      </c>
      <c r="Q158" s="104">
        <v>57.18</v>
      </c>
      <c r="R158" s="56">
        <f t="shared" si="23"/>
        <v>2.8715697823651278</v>
      </c>
      <c r="S158" s="56">
        <f t="shared" si="22"/>
        <v>2.8715697823651278</v>
      </c>
      <c r="T158" s="55">
        <f t="shared" si="26"/>
        <v>8312.7216406460484</v>
      </c>
      <c r="U158" s="105">
        <f t="shared" si="20"/>
        <v>0.83731934006380693</v>
      </c>
      <c r="V158" s="106">
        <f t="shared" si="21"/>
        <v>3.9197432379834964</v>
      </c>
      <c r="W158" s="107">
        <f t="shared" si="24"/>
        <v>3.2653952821684875</v>
      </c>
      <c r="X158" s="106">
        <f t="shared" si="25"/>
        <v>0.15509852429536605</v>
      </c>
      <c r="Y158" s="9"/>
      <c r="Z158" s="9"/>
      <c r="AA158" s="9"/>
      <c r="AB158" s="9"/>
      <c r="AC158" s="9"/>
    </row>
    <row r="159" spans="2:29" ht="15">
      <c r="B159" s="15"/>
      <c r="C159" s="15"/>
      <c r="D159" s="15"/>
      <c r="E159" s="15"/>
      <c r="F159" s="15"/>
      <c r="G159" s="15"/>
      <c r="L159" s="9"/>
      <c r="M159" s="102">
        <v>3370000</v>
      </c>
      <c r="N159" s="103">
        <v>506800</v>
      </c>
      <c r="O159" s="104">
        <v>15.0388</v>
      </c>
      <c r="P159" s="103">
        <v>156.04</v>
      </c>
      <c r="Q159" s="104">
        <v>57.29</v>
      </c>
      <c r="R159" s="56">
        <f t="shared" si="23"/>
        <v>2.8355735355961951</v>
      </c>
      <c r="S159" s="56">
        <f t="shared" si="22"/>
        <v>2.8355735355961951</v>
      </c>
      <c r="T159" s="55">
        <f t="shared" si="26"/>
        <v>8436.2474243540419</v>
      </c>
      <c r="U159" s="105">
        <f t="shared" si="20"/>
        <v>0.83958705177249515</v>
      </c>
      <c r="V159" s="106">
        <f t="shared" si="21"/>
        <v>3.9261493085562913</v>
      </c>
      <c r="W159" s="107">
        <f t="shared" si="24"/>
        <v>3.223437893845202</v>
      </c>
      <c r="X159" s="106">
        <f t="shared" si="25"/>
        <v>0.15043876039991397</v>
      </c>
      <c r="Y159" s="9"/>
      <c r="Z159" s="9"/>
      <c r="AA159" s="9"/>
      <c r="AB159" s="9"/>
      <c r="AC159" s="9"/>
    </row>
    <row r="160" spans="2:29" ht="15">
      <c r="B160" s="15"/>
      <c r="C160" s="15"/>
      <c r="D160" s="15"/>
      <c r="E160" s="15"/>
      <c r="F160" s="15"/>
      <c r="G160" s="15"/>
      <c r="L160" s="9"/>
      <c r="M160" s="102">
        <v>3329000</v>
      </c>
      <c r="N160" s="103">
        <v>500500</v>
      </c>
      <c r="O160" s="104">
        <v>15.033899999999999</v>
      </c>
      <c r="P160" s="103">
        <v>157.04</v>
      </c>
      <c r="Q160" s="104">
        <v>57.38</v>
      </c>
      <c r="R160" s="56">
        <f t="shared" si="23"/>
        <v>2.803897785468763</v>
      </c>
      <c r="S160" s="56">
        <f t="shared" si="22"/>
        <v>2.803897785468763</v>
      </c>
      <c r="T160" s="55">
        <f t="shared" si="26"/>
        <v>8547.9757112130028</v>
      </c>
      <c r="U160" s="105">
        <f t="shared" si="20"/>
        <v>0.84157283071074251</v>
      </c>
      <c r="V160" s="106">
        <f t="shared" si="21"/>
        <v>3.9318632794605448</v>
      </c>
      <c r="W160" s="107">
        <f t="shared" si="24"/>
        <v>3.185784393304905</v>
      </c>
      <c r="X160" s="106">
        <f t="shared" si="25"/>
        <v>0.14583738124459533</v>
      </c>
      <c r="Y160" s="9"/>
      <c r="Z160" s="9"/>
      <c r="AA160" s="9"/>
      <c r="AB160" s="9"/>
      <c r="AC160" s="9"/>
    </row>
    <row r="161" spans="2:29" ht="15">
      <c r="B161" s="15"/>
      <c r="C161" s="15"/>
      <c r="D161" s="15"/>
      <c r="E161" s="15"/>
      <c r="F161" s="15"/>
      <c r="G161" s="15"/>
      <c r="L161" s="9"/>
      <c r="M161" s="102">
        <v>3292000</v>
      </c>
      <c r="N161" s="103">
        <v>494800</v>
      </c>
      <c r="O161" s="104">
        <v>15.0281</v>
      </c>
      <c r="P161" s="103">
        <v>158.04</v>
      </c>
      <c r="Q161" s="104">
        <v>57.46</v>
      </c>
      <c r="R161" s="56">
        <f t="shared" si="23"/>
        <v>2.7752091145256856</v>
      </c>
      <c r="S161" s="56">
        <f t="shared" si="22"/>
        <v>2.7752091145256856</v>
      </c>
      <c r="T161" s="55">
        <f t="shared" si="26"/>
        <v>8651.323744122863</v>
      </c>
      <c r="U161" s="105">
        <f t="shared" si="20"/>
        <v>0.84336354477720454</v>
      </c>
      <c r="V161" s="106">
        <f t="shared" si="21"/>
        <v>3.9370825642027651</v>
      </c>
      <c r="W161" s="107">
        <f t="shared" si="24"/>
        <v>3.1512008551749364</v>
      </c>
      <c r="X161" s="106">
        <f t="shared" si="25"/>
        <v>0.14136978903645347</v>
      </c>
      <c r="Y161" s="9"/>
      <c r="Z161" s="9"/>
      <c r="AA161" s="9"/>
      <c r="AB161" s="9"/>
      <c r="AC161" s="9"/>
    </row>
    <row r="162" spans="2:29" ht="15">
      <c r="B162" s="15"/>
      <c r="C162" s="15"/>
      <c r="D162" s="15"/>
      <c r="E162" s="15"/>
      <c r="F162" s="15"/>
      <c r="G162" s="15"/>
      <c r="L162" s="9"/>
      <c r="M162" s="102">
        <v>3259000</v>
      </c>
      <c r="N162" s="103">
        <v>489800</v>
      </c>
      <c r="O162" s="104">
        <v>15.029199999999999</v>
      </c>
      <c r="P162" s="103">
        <v>159.04</v>
      </c>
      <c r="Q162" s="104">
        <v>57.54</v>
      </c>
      <c r="R162" s="56">
        <f t="shared" si="23"/>
        <v>2.7498345220782641</v>
      </c>
      <c r="S162" s="56">
        <f t="shared" si="22"/>
        <v>2.7498345220782641</v>
      </c>
      <c r="T162" s="55">
        <f t="shared" si="26"/>
        <v>8745.2337039328395</v>
      </c>
      <c r="U162" s="105">
        <f t="shared" si="20"/>
        <v>0.84494126772308431</v>
      </c>
      <c r="V162" s="106">
        <f t="shared" si="21"/>
        <v>3.9417714198721279</v>
      </c>
      <c r="W162" s="107">
        <f t="shared" si="24"/>
        <v>3.1199765921773475</v>
      </c>
      <c r="X162" s="106">
        <f t="shared" si="25"/>
        <v>0.13700515205723476</v>
      </c>
      <c r="Y162" s="9"/>
      <c r="Z162" s="9"/>
      <c r="AA162" s="9"/>
      <c r="AB162" s="9"/>
      <c r="AC162" s="9"/>
    </row>
    <row r="163" spans="2:29" ht="15">
      <c r="B163" s="15"/>
      <c r="C163" s="15"/>
      <c r="D163" s="15"/>
      <c r="E163" s="15"/>
      <c r="F163" s="15"/>
      <c r="G163" s="15"/>
      <c r="L163" s="9"/>
      <c r="M163" s="102">
        <v>3228000</v>
      </c>
      <c r="N163" s="103">
        <v>485000</v>
      </c>
      <c r="O163" s="104">
        <v>15.023899999999999</v>
      </c>
      <c r="P163" s="103">
        <v>160.04</v>
      </c>
      <c r="Q163" s="104">
        <v>57.6</v>
      </c>
      <c r="R163" s="56">
        <f t="shared" si="23"/>
        <v>2.7254905435205048</v>
      </c>
      <c r="S163" s="56">
        <f t="shared" si="22"/>
        <v>2.7254905435205048</v>
      </c>
      <c r="T163" s="55">
        <f t="shared" si="26"/>
        <v>8836.1008995233042</v>
      </c>
      <c r="U163" s="105">
        <f t="shared" si="20"/>
        <v>0.84644954172484677</v>
      </c>
      <c r="V163" s="106">
        <f t="shared" si="21"/>
        <v>3.9462606664406836</v>
      </c>
      <c r="W163" s="107">
        <f t="shared" si="24"/>
        <v>3.0899430823729013</v>
      </c>
      <c r="X163" s="106">
        <f t="shared" si="25"/>
        <v>0.13282565307595756</v>
      </c>
      <c r="Y163" s="9"/>
      <c r="Z163" s="9"/>
      <c r="AA163" s="9"/>
      <c r="AB163" s="9"/>
      <c r="AC163" s="9"/>
    </row>
    <row r="164" spans="2:29" ht="15">
      <c r="B164" s="15"/>
      <c r="C164" s="15"/>
      <c r="D164" s="15"/>
      <c r="E164" s="15"/>
      <c r="F164" s="15"/>
      <c r="G164" s="15"/>
      <c r="L164" s="9"/>
      <c r="M164" s="99">
        <v>3330000</v>
      </c>
      <c r="N164" s="100">
        <v>574400</v>
      </c>
      <c r="O164" s="101">
        <v>16.525269999999999</v>
      </c>
      <c r="P164" s="100">
        <v>161.04</v>
      </c>
      <c r="Q164" s="101">
        <v>56.9</v>
      </c>
      <c r="R164" s="56">
        <f t="shared" si="23"/>
        <v>2.7896033263460613</v>
      </c>
      <c r="S164" s="56">
        <f t="shared" si="22"/>
        <v>2.7896033263460613</v>
      </c>
      <c r="T164" s="55">
        <f t="shared" si="26"/>
        <v>8611.4486297067815</v>
      </c>
      <c r="U164" s="105">
        <f t="shared" si="20"/>
        <v>0.84246599746189377</v>
      </c>
      <c r="V164" s="106">
        <f t="shared" si="21"/>
        <v>3.9350762152130385</v>
      </c>
      <c r="W164" s="107">
        <f t="shared" si="24"/>
        <v>3.1645166526168698</v>
      </c>
      <c r="X164" s="106">
        <f t="shared" si="25"/>
        <v>0.14056000221544165</v>
      </c>
      <c r="Y164" s="9"/>
      <c r="Z164" s="9"/>
      <c r="AA164" s="9"/>
      <c r="AB164" s="9"/>
      <c r="AC164" s="9"/>
    </row>
    <row r="165" spans="2:29" ht="15">
      <c r="B165" s="15"/>
      <c r="C165" s="15"/>
      <c r="D165" s="15"/>
      <c r="E165" s="15"/>
      <c r="F165" s="15"/>
      <c r="G165" s="15"/>
      <c r="L165" s="9"/>
      <c r="M165" s="102">
        <v>3313000</v>
      </c>
      <c r="N165" s="103">
        <v>544500</v>
      </c>
      <c r="O165" s="104">
        <v>16.4345</v>
      </c>
      <c r="P165" s="103">
        <v>162.04</v>
      </c>
      <c r="Q165" s="104">
        <v>57.61</v>
      </c>
      <c r="R165" s="56">
        <f t="shared" si="23"/>
        <v>2.7975682044135159</v>
      </c>
      <c r="S165" s="56">
        <f t="shared" si="22"/>
        <v>2.7975682044135159</v>
      </c>
      <c r="T165" s="55">
        <f t="shared" si="26"/>
        <v>8567.7666437207263</v>
      </c>
      <c r="U165" s="105">
        <f t="shared" si="20"/>
        <v>0.84196855123067849</v>
      </c>
      <c r="V165" s="106">
        <f t="shared" si="21"/>
        <v>3.932867629307863</v>
      </c>
      <c r="W165" s="107">
        <f t="shared" si="24"/>
        <v>3.1791435822297558</v>
      </c>
      <c r="X165" s="106">
        <f t="shared" si="25"/>
        <v>0.1455997689556062</v>
      </c>
      <c r="Y165" s="9"/>
      <c r="Z165" s="9"/>
      <c r="AA165" s="9"/>
      <c r="AB165" s="9"/>
      <c r="AC165" s="9"/>
    </row>
    <row r="166" spans="2:29" ht="15">
      <c r="B166" s="15"/>
      <c r="C166" s="15"/>
      <c r="D166" s="15"/>
      <c r="E166" s="15"/>
      <c r="F166" s="15"/>
      <c r="G166" s="15"/>
      <c r="L166" s="9"/>
      <c r="M166" s="102">
        <v>3162000</v>
      </c>
      <c r="N166" s="103">
        <v>509100</v>
      </c>
      <c r="O166" s="104">
        <v>16.0976</v>
      </c>
      <c r="P166" s="103">
        <v>163.04</v>
      </c>
      <c r="Q166" s="104">
        <v>58.14</v>
      </c>
      <c r="R166" s="56">
        <f t="shared" si="23"/>
        <v>2.6856143456326067</v>
      </c>
      <c r="S166" s="56">
        <f t="shared" si="22"/>
        <v>2.6856143456326067</v>
      </c>
      <c r="T166" s="55">
        <f t="shared" si="26"/>
        <v>8901.0518678026456</v>
      </c>
      <c r="U166" s="105">
        <f t="shared" ref="U166:U229" si="27">IF(T166&lt;100,"",LOG(-S166+$Z$6))</f>
        <v>0.84890887996526432</v>
      </c>
      <c r="V166" s="106">
        <f t="shared" ref="V166:V229" si="28">IF(T166&lt;100,"",LOG(T166))</f>
        <v>3.9494413317448345</v>
      </c>
      <c r="W166" s="107">
        <f t="shared" si="24"/>
        <v>3.068581771895631</v>
      </c>
      <c r="X166" s="106">
        <f t="shared" si="25"/>
        <v>0.14666404957852494</v>
      </c>
      <c r="Y166" s="9"/>
      <c r="Z166" s="9"/>
      <c r="AA166" s="9"/>
      <c r="AB166" s="9"/>
      <c r="AC166" s="9"/>
    </row>
    <row r="167" spans="2:29" ht="15">
      <c r="B167" s="15"/>
      <c r="C167" s="15"/>
      <c r="D167" s="15"/>
      <c r="E167" s="15"/>
      <c r="F167" s="15"/>
      <c r="G167" s="15"/>
      <c r="L167" s="9"/>
      <c r="M167" s="102">
        <v>3091000</v>
      </c>
      <c r="N167" s="103">
        <v>496300</v>
      </c>
      <c r="O167" s="104">
        <v>16.056100000000001</v>
      </c>
      <c r="P167" s="103">
        <v>164.04</v>
      </c>
      <c r="Q167" s="104">
        <v>58.3</v>
      </c>
      <c r="R167" s="56">
        <f t="shared" si="23"/>
        <v>2.6298571392297418</v>
      </c>
      <c r="S167" s="56">
        <f t="shared" si="22"/>
        <v>2.6298571392297418</v>
      </c>
      <c r="T167" s="55">
        <f t="shared" si="26"/>
        <v>9093.6283984774127</v>
      </c>
      <c r="U167" s="105">
        <f t="shared" si="27"/>
        <v>0.85232448398716265</v>
      </c>
      <c r="V167" s="106">
        <f t="shared" si="28"/>
        <v>3.958737203246252</v>
      </c>
      <c r="W167" s="107">
        <f t="shared" si="24"/>
        <v>3.0057571099700686</v>
      </c>
      <c r="X167" s="106">
        <f t="shared" si="25"/>
        <v>0.14130078800257853</v>
      </c>
      <c r="Y167" s="9"/>
      <c r="Z167" s="9"/>
      <c r="AA167" s="9"/>
      <c r="AB167" s="9"/>
      <c r="AC167" s="9"/>
    </row>
    <row r="168" spans="2:29" ht="15">
      <c r="B168" s="15"/>
      <c r="C168" s="15"/>
      <c r="D168" s="15"/>
      <c r="E168" s="15"/>
      <c r="F168" s="15"/>
      <c r="G168" s="15"/>
      <c r="L168" s="9"/>
      <c r="M168" s="102">
        <v>3038000</v>
      </c>
      <c r="N168" s="103">
        <v>487600</v>
      </c>
      <c r="O168" s="104">
        <v>16.049099999999999</v>
      </c>
      <c r="P168" s="103">
        <v>165.04</v>
      </c>
      <c r="Q168" s="104">
        <v>58.4</v>
      </c>
      <c r="R168" s="56">
        <f t="shared" si="23"/>
        <v>2.5875464259265786</v>
      </c>
      <c r="S168" s="56">
        <f t="shared" si="22"/>
        <v>2.5875464259265786</v>
      </c>
      <c r="T168" s="55">
        <f t="shared" si="26"/>
        <v>9248.7581320347344</v>
      </c>
      <c r="U168" s="105">
        <f t="shared" si="27"/>
        <v>0.85489856669610043</v>
      </c>
      <c r="V168" s="106">
        <f t="shared" si="28"/>
        <v>3.9660834221863426</v>
      </c>
      <c r="W168" s="107">
        <f t="shared" si="24"/>
        <v>2.9556910874692726</v>
      </c>
      <c r="X168" s="106">
        <f t="shared" si="25"/>
        <v>0.13553049182238472</v>
      </c>
      <c r="Y168" s="9"/>
      <c r="Z168" s="9"/>
      <c r="AA168" s="9"/>
      <c r="AB168" s="9"/>
      <c r="AC168" s="9"/>
    </row>
    <row r="169" spans="2:29" ht="15">
      <c r="B169" s="15"/>
      <c r="C169" s="15"/>
      <c r="D169" s="15"/>
      <c r="E169" s="15"/>
      <c r="F169" s="15"/>
      <c r="G169" s="15"/>
      <c r="L169" s="9"/>
      <c r="M169" s="102">
        <v>2996000</v>
      </c>
      <c r="N169" s="103">
        <v>480900</v>
      </c>
      <c r="O169" s="104">
        <v>16.048999999999999</v>
      </c>
      <c r="P169" s="103">
        <v>166.04</v>
      </c>
      <c r="Q169" s="104">
        <v>58.48</v>
      </c>
      <c r="R169" s="56">
        <f t="shared" si="23"/>
        <v>2.5539633471144629</v>
      </c>
      <c r="S169" s="56">
        <f t="shared" si="22"/>
        <v>2.5539633471144629</v>
      </c>
      <c r="T169" s="55">
        <f t="shared" si="26"/>
        <v>9378.2747793529452</v>
      </c>
      <c r="U169" s="105">
        <f t="shared" si="27"/>
        <v>0.85693087551903724</v>
      </c>
      <c r="V169" s="106">
        <f t="shared" si="28"/>
        <v>3.9721229532277906</v>
      </c>
      <c r="W169" s="107">
        <f t="shared" si="24"/>
        <v>2.9142520461832095</v>
      </c>
      <c r="X169" s="106">
        <f t="shared" si="25"/>
        <v>0.12980794667664985</v>
      </c>
      <c r="Y169" s="9"/>
      <c r="Z169" s="9"/>
      <c r="AA169" s="9"/>
      <c r="AB169" s="9"/>
      <c r="AC169" s="9"/>
    </row>
    <row r="170" spans="2:29" ht="15">
      <c r="B170" s="15"/>
      <c r="C170" s="15"/>
      <c r="D170" s="15"/>
      <c r="E170" s="15"/>
      <c r="F170" s="15"/>
      <c r="G170" s="15"/>
      <c r="L170" s="9"/>
      <c r="M170" s="102">
        <v>2958000</v>
      </c>
      <c r="N170" s="103">
        <v>474600</v>
      </c>
      <c r="O170" s="104">
        <v>16.047699999999999</v>
      </c>
      <c r="P170" s="103">
        <v>167.04</v>
      </c>
      <c r="Q170" s="104">
        <v>58.55</v>
      </c>
      <c r="R170" s="56">
        <f t="shared" si="23"/>
        <v>2.5234573931112005</v>
      </c>
      <c r="S170" s="56">
        <f t="shared" si="22"/>
        <v>2.5234573931112005</v>
      </c>
      <c r="T170" s="55">
        <f t="shared" si="26"/>
        <v>9498.4103817555751</v>
      </c>
      <c r="U170" s="105">
        <f t="shared" si="27"/>
        <v>0.85876876240689948</v>
      </c>
      <c r="V170" s="106">
        <f t="shared" si="28"/>
        <v>3.9776509294786484</v>
      </c>
      <c r="W170" s="107">
        <f t="shared" si="24"/>
        <v>2.8761013510267155</v>
      </c>
      <c r="X170" s="106">
        <f t="shared" si="25"/>
        <v>0.12435776105431948</v>
      </c>
      <c r="Y170" s="9"/>
      <c r="Z170" s="9"/>
      <c r="AA170" s="9"/>
      <c r="AB170" s="9"/>
      <c r="AC170" s="9"/>
    </row>
    <row r="171" spans="2:29" ht="15">
      <c r="B171" s="15"/>
      <c r="C171" s="15"/>
      <c r="D171" s="15"/>
      <c r="E171" s="15"/>
      <c r="F171" s="15"/>
      <c r="G171" s="15"/>
      <c r="L171" s="9"/>
      <c r="M171" s="102">
        <v>2924000</v>
      </c>
      <c r="N171" s="103">
        <v>468800</v>
      </c>
      <c r="O171" s="104">
        <v>16.0291</v>
      </c>
      <c r="P171" s="103">
        <v>168.04</v>
      </c>
      <c r="Q171" s="104">
        <v>58.61</v>
      </c>
      <c r="R171" s="56">
        <f t="shared" si="23"/>
        <v>2.4960483822906046</v>
      </c>
      <c r="S171" s="56">
        <f t="shared" si="22"/>
        <v>2.4960483822906046</v>
      </c>
      <c r="T171" s="55">
        <f t="shared" si="26"/>
        <v>9608.7094241665964</v>
      </c>
      <c r="U171" s="105">
        <f t="shared" si="27"/>
        <v>0.86041346092997595</v>
      </c>
      <c r="V171" s="106">
        <f t="shared" si="28"/>
        <v>3.9826650601345368</v>
      </c>
      <c r="W171" s="107">
        <f t="shared" si="24"/>
        <v>2.8413127083440246</v>
      </c>
      <c r="X171" s="106">
        <f t="shared" si="25"/>
        <v>0.11920745484512235</v>
      </c>
      <c r="Y171" s="9"/>
      <c r="Z171" s="9"/>
      <c r="AA171" s="9"/>
      <c r="AB171" s="9"/>
      <c r="AC171" s="9"/>
    </row>
    <row r="172" spans="2:29" ht="15">
      <c r="B172" s="15"/>
      <c r="C172" s="15"/>
      <c r="D172" s="15"/>
      <c r="E172" s="15"/>
      <c r="F172" s="15"/>
      <c r="G172" s="15"/>
      <c r="L172" s="9"/>
      <c r="M172" s="102">
        <v>2894000</v>
      </c>
      <c r="N172" s="103">
        <v>463900</v>
      </c>
      <c r="O172" s="104">
        <v>16.0304</v>
      </c>
      <c r="P172" s="103">
        <v>169.04</v>
      </c>
      <c r="Q172" s="104">
        <v>58.67</v>
      </c>
      <c r="R172" s="56">
        <f t="shared" si="23"/>
        <v>2.4720162908355876</v>
      </c>
      <c r="S172" s="56">
        <f t="shared" si="22"/>
        <v>2.4720162908355876</v>
      </c>
      <c r="T172" s="55">
        <f t="shared" si="26"/>
        <v>9708.2559077018432</v>
      </c>
      <c r="U172" s="105">
        <f t="shared" si="27"/>
        <v>0.8618504178291222</v>
      </c>
      <c r="V172" s="106">
        <f t="shared" si="28"/>
        <v>3.9871412157272612</v>
      </c>
      <c r="W172" s="107">
        <f t="shared" si="24"/>
        <v>2.8101078276200111</v>
      </c>
      <c r="X172" s="106">
        <f t="shared" si="25"/>
        <v>0.11430588724525319</v>
      </c>
      <c r="Y172" s="9"/>
      <c r="Z172" s="9"/>
      <c r="AA172" s="9"/>
      <c r="AB172" s="9"/>
      <c r="AC172" s="9"/>
    </row>
    <row r="173" spans="2:29" ht="15">
      <c r="B173" s="15"/>
      <c r="C173" s="15"/>
      <c r="D173" s="15"/>
      <c r="E173" s="15"/>
      <c r="F173" s="15"/>
      <c r="G173" s="15"/>
      <c r="L173" s="9"/>
      <c r="M173" s="102">
        <v>2865000</v>
      </c>
      <c r="N173" s="103">
        <v>459300</v>
      </c>
      <c r="O173" s="104">
        <v>16.035799999999998</v>
      </c>
      <c r="P173" s="103">
        <v>170.04</v>
      </c>
      <c r="Q173" s="104">
        <v>58.73</v>
      </c>
      <c r="R173" s="56">
        <f t="shared" si="23"/>
        <v>2.4488035487955475</v>
      </c>
      <c r="S173" s="56">
        <f t="shared" si="22"/>
        <v>2.4488035487955475</v>
      </c>
      <c r="T173" s="55">
        <f t="shared" si="26"/>
        <v>9805.1924259125353</v>
      </c>
      <c r="U173" s="105">
        <f t="shared" si="27"/>
        <v>0.86323388361161246</v>
      </c>
      <c r="V173" s="106">
        <f t="shared" si="28"/>
        <v>3.9914561210728454</v>
      </c>
      <c r="W173" s="107">
        <f t="shared" si="24"/>
        <v>2.7798936149922495</v>
      </c>
      <c r="X173" s="106">
        <f t="shared" si="25"/>
        <v>0.10962063193413651</v>
      </c>
      <c r="Y173" s="9"/>
      <c r="Z173" s="9"/>
      <c r="AA173" s="9"/>
      <c r="AB173" s="9"/>
      <c r="AC173" s="9"/>
    </row>
    <row r="174" spans="2:29" ht="15">
      <c r="B174" s="15"/>
      <c r="C174" s="15"/>
      <c r="D174" s="15"/>
      <c r="E174" s="15"/>
      <c r="F174" s="15"/>
      <c r="G174" s="15"/>
      <c r="L174" s="9"/>
      <c r="M174" s="99">
        <v>2969000</v>
      </c>
      <c r="N174" s="100">
        <v>535500</v>
      </c>
      <c r="O174" s="101">
        <v>17.73404</v>
      </c>
      <c r="P174" s="100">
        <v>171.04</v>
      </c>
      <c r="Q174" s="101">
        <v>58.24</v>
      </c>
      <c r="R174" s="56">
        <f t="shared" si="23"/>
        <v>2.5244230396850851</v>
      </c>
      <c r="S174" s="56">
        <f t="shared" si="22"/>
        <v>2.5244230396850851</v>
      </c>
      <c r="T174" s="55">
        <f t="shared" si="26"/>
        <v>9519.8281105611914</v>
      </c>
      <c r="U174" s="105">
        <f t="shared" si="27"/>
        <v>0.85871070431191332</v>
      </c>
      <c r="V174" s="106">
        <f t="shared" si="28"/>
        <v>3.97862910686045</v>
      </c>
      <c r="W174" s="107">
        <f t="shared" si="24"/>
        <v>2.8693284253062084</v>
      </c>
      <c r="X174" s="106">
        <f t="shared" si="25"/>
        <v>0.11895972503045575</v>
      </c>
      <c r="Y174" s="9"/>
      <c r="Z174" s="9"/>
      <c r="AA174" s="9"/>
      <c r="AB174" s="9"/>
      <c r="AC174" s="9"/>
    </row>
    <row r="175" spans="2:29" ht="15">
      <c r="B175" s="15"/>
      <c r="C175" s="15"/>
      <c r="D175" s="15"/>
      <c r="E175" s="15"/>
      <c r="F175" s="15"/>
      <c r="G175" s="15"/>
      <c r="L175" s="9"/>
      <c r="M175" s="102">
        <v>2947000</v>
      </c>
      <c r="N175" s="103">
        <v>517200</v>
      </c>
      <c r="O175" s="104">
        <v>17.5487</v>
      </c>
      <c r="P175" s="103">
        <v>172.04</v>
      </c>
      <c r="Q175" s="104">
        <v>58.28</v>
      </c>
      <c r="R175" s="56">
        <f t="shared" si="23"/>
        <v>2.5067996355845859</v>
      </c>
      <c r="S175" s="56">
        <f t="shared" si="22"/>
        <v>2.5067996355845859</v>
      </c>
      <c r="T175" s="55">
        <f t="shared" si="26"/>
        <v>9609.8207733721501</v>
      </c>
      <c r="U175" s="105">
        <f t="shared" si="27"/>
        <v>0.85976906601938052</v>
      </c>
      <c r="V175" s="106">
        <f t="shared" si="28"/>
        <v>3.9827152879951502</v>
      </c>
      <c r="W175" s="107">
        <f t="shared" si="24"/>
        <v>2.8409633318548906</v>
      </c>
      <c r="X175" s="106">
        <f t="shared" si="25"/>
        <v>0.11166537590503248</v>
      </c>
      <c r="Y175" s="9"/>
      <c r="Z175" s="9"/>
      <c r="AA175" s="9"/>
      <c r="AB175" s="9"/>
      <c r="AC175" s="9"/>
    </row>
    <row r="176" spans="2:29" ht="15">
      <c r="B176" s="15"/>
      <c r="C176" s="15"/>
      <c r="D176" s="15"/>
      <c r="E176" s="15"/>
      <c r="F176" s="15"/>
      <c r="G176" s="15"/>
      <c r="L176" s="9"/>
      <c r="M176" s="102">
        <v>2804000</v>
      </c>
      <c r="N176" s="103">
        <v>480100</v>
      </c>
      <c r="O176" s="104">
        <v>17.120999999999999</v>
      </c>
      <c r="P176" s="103">
        <v>173.04</v>
      </c>
      <c r="Q176" s="104">
        <v>58.83</v>
      </c>
      <c r="R176" s="56">
        <f t="shared" si="23"/>
        <v>2.3992016088973234</v>
      </c>
      <c r="S176" s="56">
        <f t="shared" si="22"/>
        <v>2.3992016088973234</v>
      </c>
      <c r="T176" s="55">
        <f t="shared" si="26"/>
        <v>9965.5913918726546</v>
      </c>
      <c r="U176" s="105">
        <f t="shared" si="27"/>
        <v>0.86617544204589147</v>
      </c>
      <c r="V176" s="106">
        <f t="shared" si="28"/>
        <v>3.9985030763035372</v>
      </c>
      <c r="W176" s="107">
        <f t="shared" si="24"/>
        <v>2.7302655859318907</v>
      </c>
      <c r="X176" s="106">
        <f t="shared" si="25"/>
        <v>0.10960335688994455</v>
      </c>
      <c r="Y176" s="9"/>
      <c r="Z176" s="9"/>
      <c r="AA176" s="9"/>
      <c r="AB176" s="9"/>
      <c r="AC176" s="9"/>
    </row>
    <row r="177" spans="2:29" ht="15">
      <c r="B177" s="15"/>
      <c r="C177" s="15"/>
      <c r="D177" s="15"/>
      <c r="E177" s="15"/>
      <c r="F177" s="15"/>
      <c r="G177" s="15"/>
      <c r="L177" s="9"/>
      <c r="M177" s="102">
        <v>2738000</v>
      </c>
      <c r="N177" s="103">
        <v>467700</v>
      </c>
      <c r="O177" s="104">
        <v>17.083500000000001</v>
      </c>
      <c r="P177" s="103">
        <v>174.04</v>
      </c>
      <c r="Q177" s="104">
        <v>58.96</v>
      </c>
      <c r="R177" s="56">
        <f t="shared" si="23"/>
        <v>2.3459390101242663</v>
      </c>
      <c r="S177" s="56">
        <f t="shared" si="22"/>
        <v>2.3459390101242663</v>
      </c>
      <c r="T177" s="55">
        <f t="shared" si="26"/>
        <v>10170.309365856381</v>
      </c>
      <c r="U177" s="105">
        <f t="shared" si="27"/>
        <v>0.86931206248213977</v>
      </c>
      <c r="V177" s="106">
        <f t="shared" si="28"/>
        <v>4.0073341637232209</v>
      </c>
      <c r="W177" s="107">
        <f t="shared" si="24"/>
        <v>2.6675734761710928</v>
      </c>
      <c r="X177" s="106">
        <f t="shared" si="25"/>
        <v>0.10344872974922716</v>
      </c>
      <c r="Y177" s="9"/>
      <c r="Z177" s="9"/>
      <c r="AA177" s="9"/>
      <c r="AB177" s="9"/>
      <c r="AC177" s="9"/>
    </row>
    <row r="178" spans="2:29" ht="15">
      <c r="B178" s="15"/>
      <c r="C178" s="15"/>
      <c r="D178" s="15"/>
      <c r="E178" s="15"/>
      <c r="F178" s="15"/>
      <c r="G178" s="15"/>
      <c r="L178" s="9"/>
      <c r="M178" s="102">
        <v>2691000</v>
      </c>
      <c r="N178" s="103">
        <v>459100</v>
      </c>
      <c r="O178" s="104">
        <v>17.0581</v>
      </c>
      <c r="P178" s="103">
        <v>175.04</v>
      </c>
      <c r="Q178" s="104">
        <v>59.07</v>
      </c>
      <c r="R178" s="56">
        <f t="shared" si="23"/>
        <v>2.3083287629804343</v>
      </c>
      <c r="S178" s="56">
        <f t="shared" si="22"/>
        <v>2.3083287629804343</v>
      </c>
      <c r="T178" s="55">
        <f t="shared" si="26"/>
        <v>10325.946531628892</v>
      </c>
      <c r="U178" s="105">
        <f t="shared" si="27"/>
        <v>0.87151335281327968</v>
      </c>
      <c r="V178" s="106">
        <f t="shared" si="28"/>
        <v>4.0139298719141241</v>
      </c>
      <c r="W178" s="107">
        <f t="shared" si="24"/>
        <v>2.6203852691727434</v>
      </c>
      <c r="X178" s="106">
        <f t="shared" si="25"/>
        <v>9.7379263056950632E-2</v>
      </c>
      <c r="Y178" s="9"/>
      <c r="Z178" s="9"/>
      <c r="AA178" s="9"/>
      <c r="AB178" s="9"/>
      <c r="AC178" s="9"/>
    </row>
    <row r="179" spans="2:29" ht="15">
      <c r="B179" s="15"/>
      <c r="C179" s="15"/>
      <c r="D179" s="15"/>
      <c r="E179" s="15"/>
      <c r="F179" s="15"/>
      <c r="G179" s="15"/>
      <c r="L179" s="9"/>
      <c r="M179" s="102">
        <v>2651000</v>
      </c>
      <c r="N179" s="103">
        <v>452100</v>
      </c>
      <c r="O179" s="104">
        <v>17.050799999999999</v>
      </c>
      <c r="P179" s="103">
        <v>176.04</v>
      </c>
      <c r="Q179" s="104">
        <v>59.14</v>
      </c>
      <c r="R179" s="56">
        <f t="shared" si="23"/>
        <v>2.2756799456611869</v>
      </c>
      <c r="S179" s="56">
        <f t="shared" si="22"/>
        <v>2.2756799456611869</v>
      </c>
      <c r="T179" s="55">
        <f t="shared" si="26"/>
        <v>10465.20916332782</v>
      </c>
      <c r="U179" s="105">
        <f t="shared" si="27"/>
        <v>0.87341525035267376</v>
      </c>
      <c r="V179" s="106">
        <f t="shared" si="28"/>
        <v>4.0197479128057427</v>
      </c>
      <c r="W179" s="107">
        <f t="shared" si="24"/>
        <v>2.5784997763640556</v>
      </c>
      <c r="X179" s="106">
        <f t="shared" si="25"/>
        <v>9.169984986691404E-2</v>
      </c>
      <c r="Y179" s="9"/>
      <c r="Z179" s="9"/>
      <c r="AA179" s="9"/>
      <c r="AB179" s="9"/>
      <c r="AC179" s="9"/>
    </row>
    <row r="180" spans="2:29" ht="15">
      <c r="B180" s="15"/>
      <c r="C180" s="15"/>
      <c r="D180" s="15"/>
      <c r="E180" s="15"/>
      <c r="F180" s="15"/>
      <c r="G180" s="15"/>
      <c r="L180" s="9"/>
      <c r="M180" s="102">
        <v>2616000</v>
      </c>
      <c r="N180" s="103">
        <v>445800</v>
      </c>
      <c r="O180" s="104">
        <v>17.040700000000001</v>
      </c>
      <c r="P180" s="103">
        <v>177.04</v>
      </c>
      <c r="Q180" s="104">
        <v>59.22</v>
      </c>
      <c r="R180" s="56">
        <f t="shared" si="23"/>
        <v>2.2475065286134965</v>
      </c>
      <c r="S180" s="56">
        <f t="shared" si="22"/>
        <v>2.2475065286134965</v>
      </c>
      <c r="T180" s="55">
        <f t="shared" si="26"/>
        <v>10589.209234077491</v>
      </c>
      <c r="U180" s="105">
        <f t="shared" si="27"/>
        <v>0.87504977346974677</v>
      </c>
      <c r="V180" s="106">
        <f t="shared" si="28"/>
        <v>4.0248635296920723</v>
      </c>
      <c r="W180" s="107">
        <f t="shared" si="24"/>
        <v>2.5414678744467807</v>
      </c>
      <c r="X180" s="106">
        <f t="shared" si="25"/>
        <v>8.6413272844115679E-2</v>
      </c>
      <c r="Y180" s="9"/>
      <c r="Z180" s="9"/>
      <c r="AA180" s="9"/>
      <c r="AB180" s="9"/>
      <c r="AC180" s="9"/>
    </row>
    <row r="181" spans="2:29" ht="15">
      <c r="B181" s="15"/>
      <c r="C181" s="15"/>
      <c r="D181" s="15"/>
      <c r="E181" s="15"/>
      <c r="F181" s="15"/>
      <c r="G181" s="15"/>
      <c r="L181" s="9"/>
      <c r="M181" s="102">
        <v>2585000</v>
      </c>
      <c r="N181" s="103">
        <v>440300</v>
      </c>
      <c r="O181" s="104">
        <v>17.034099999999999</v>
      </c>
      <c r="P181" s="103">
        <v>178.04</v>
      </c>
      <c r="Q181" s="104">
        <v>59.28</v>
      </c>
      <c r="R181" s="56">
        <f t="shared" si="23"/>
        <v>2.2222573058137143</v>
      </c>
      <c r="S181" s="56">
        <f t="shared" si="22"/>
        <v>2.2222573058137143</v>
      </c>
      <c r="T181" s="55">
        <f t="shared" si="26"/>
        <v>10702.968435513376</v>
      </c>
      <c r="U181" s="105">
        <f t="shared" si="27"/>
        <v>0.87650943619113209</v>
      </c>
      <c r="V181" s="106">
        <f t="shared" si="28"/>
        <v>4.0295042446359037</v>
      </c>
      <c r="W181" s="107">
        <f t="shared" si="24"/>
        <v>2.5077083276821561</v>
      </c>
      <c r="X181" s="106">
        <f t="shared" si="25"/>
        <v>8.1482285885737665E-2</v>
      </c>
      <c r="Y181" s="9"/>
      <c r="Z181" s="9"/>
      <c r="AA181" s="9"/>
      <c r="AB181" s="9"/>
      <c r="AC181" s="9"/>
    </row>
    <row r="182" spans="2:29" ht="15">
      <c r="B182" s="15"/>
      <c r="C182" s="15"/>
      <c r="D182" s="15"/>
      <c r="E182" s="15"/>
      <c r="F182" s="15"/>
      <c r="G182" s="15"/>
      <c r="L182" s="9"/>
      <c r="M182" s="102">
        <v>2556000</v>
      </c>
      <c r="N182" s="103">
        <v>435400</v>
      </c>
      <c r="O182" s="104">
        <v>17.029599999999999</v>
      </c>
      <c r="P182" s="103">
        <v>179.04</v>
      </c>
      <c r="Q182" s="104">
        <v>59.35</v>
      </c>
      <c r="R182" s="56">
        <f t="shared" si="23"/>
        <v>2.1989203508985957</v>
      </c>
      <c r="S182" s="56">
        <f t="shared" si="22"/>
        <v>2.1989203508985957</v>
      </c>
      <c r="T182" s="55">
        <f t="shared" si="26"/>
        <v>10809.896448748234</v>
      </c>
      <c r="U182" s="105">
        <f t="shared" si="27"/>
        <v>0.87785420152825167</v>
      </c>
      <c r="V182" s="106">
        <f t="shared" si="28"/>
        <v>4.0338215337356758</v>
      </c>
      <c r="W182" s="107">
        <f t="shared" si="24"/>
        <v>2.4761595900563753</v>
      </c>
      <c r="X182" s="106">
        <f t="shared" si="25"/>
        <v>7.686159572878451E-2</v>
      </c>
      <c r="Y182" s="9"/>
      <c r="Z182" s="9"/>
      <c r="AA182" s="9"/>
      <c r="AB182" s="9"/>
      <c r="AC182" s="9"/>
    </row>
    <row r="183" spans="2:29" ht="15">
      <c r="B183" s="15"/>
      <c r="C183" s="15"/>
      <c r="D183" s="15"/>
      <c r="E183" s="15"/>
      <c r="F183" s="15"/>
      <c r="G183" s="15"/>
      <c r="L183" s="9"/>
      <c r="M183" s="102">
        <v>2529000</v>
      </c>
      <c r="N183" s="103">
        <v>430900</v>
      </c>
      <c r="O183" s="104">
        <v>17.038699999999999</v>
      </c>
      <c r="P183" s="103">
        <v>180.04</v>
      </c>
      <c r="Q183" s="104">
        <v>59.41</v>
      </c>
      <c r="R183" s="56">
        <f t="shared" si="23"/>
        <v>2.1770412408454995</v>
      </c>
      <c r="S183" s="56">
        <f t="shared" si="22"/>
        <v>2.1770412408454995</v>
      </c>
      <c r="T183" s="55">
        <f t="shared" si="26"/>
        <v>10911.655359987421</v>
      </c>
      <c r="U183" s="105">
        <f t="shared" si="27"/>
        <v>0.87911118948588085</v>
      </c>
      <c r="V183" s="106">
        <f t="shared" si="28"/>
        <v>4.0378906405217698</v>
      </c>
      <c r="W183" s="107">
        <f t="shared" si="24"/>
        <v>2.4462986083387381</v>
      </c>
      <c r="X183" s="106">
        <f t="shared" si="25"/>
        <v>7.2499529949388936E-2</v>
      </c>
      <c r="Y183" s="9"/>
      <c r="Z183" s="9"/>
      <c r="AA183" s="9"/>
      <c r="AB183" s="9"/>
      <c r="AC183" s="9"/>
    </row>
    <row r="184" spans="2:29" ht="15">
      <c r="B184" s="15"/>
      <c r="C184" s="15"/>
      <c r="D184" s="15"/>
      <c r="E184" s="15"/>
      <c r="F184" s="15"/>
      <c r="G184" s="15"/>
      <c r="L184" s="9"/>
      <c r="M184" s="99">
        <v>2657000</v>
      </c>
      <c r="N184" s="100">
        <v>503700</v>
      </c>
      <c r="O184" s="101">
        <v>18.576419999999999</v>
      </c>
      <c r="P184" s="100">
        <v>181.04</v>
      </c>
      <c r="Q184" s="101">
        <v>58.34</v>
      </c>
      <c r="R184" s="56">
        <f t="shared" si="23"/>
        <v>2.2615792830100458</v>
      </c>
      <c r="S184" s="56">
        <f t="shared" si="22"/>
        <v>2.2615792830100458</v>
      </c>
      <c r="T184" s="55">
        <f t="shared" si="26"/>
        <v>10576.91947026617</v>
      </c>
      <c r="U184" s="105">
        <f t="shared" si="27"/>
        <v>0.87423409044594202</v>
      </c>
      <c r="V184" s="106">
        <f t="shared" si="28"/>
        <v>4.0243591977680335</v>
      </c>
      <c r="W184" s="107">
        <f t="shared" si="24"/>
        <v>2.5451272123773254</v>
      </c>
      <c r="X184" s="106">
        <f t="shared" si="25"/>
        <v>8.0399428248471766E-2</v>
      </c>
      <c r="Y184" s="9"/>
      <c r="Z184" s="9"/>
      <c r="AA184" s="9"/>
      <c r="AB184" s="9"/>
      <c r="AC184" s="9"/>
    </row>
    <row r="185" spans="2:29" ht="15">
      <c r="B185" s="15"/>
      <c r="C185" s="15"/>
      <c r="D185" s="15"/>
      <c r="E185" s="15"/>
      <c r="F185" s="15"/>
      <c r="G185" s="15"/>
      <c r="L185" s="9"/>
      <c r="M185" s="102">
        <v>2621000</v>
      </c>
      <c r="N185" s="103">
        <v>484500</v>
      </c>
      <c r="O185" s="104">
        <v>18.490100000000002</v>
      </c>
      <c r="P185" s="103">
        <v>182.04</v>
      </c>
      <c r="Q185" s="104">
        <v>58.56</v>
      </c>
      <c r="R185" s="56">
        <f t="shared" si="23"/>
        <v>2.236202749469379</v>
      </c>
      <c r="S185" s="56">
        <f t="shared" si="22"/>
        <v>2.236202749469379</v>
      </c>
      <c r="T185" s="55">
        <f t="shared" si="26"/>
        <v>10706.73796898482</v>
      </c>
      <c r="U185" s="105">
        <f t="shared" si="27"/>
        <v>0.87570385384685323</v>
      </c>
      <c r="V185" s="106">
        <f t="shared" si="28"/>
        <v>4.0296571741130283</v>
      </c>
      <c r="W185" s="107">
        <f t="shared" si="24"/>
        <v>2.5065931323699289</v>
      </c>
      <c r="X185" s="106">
        <f t="shared" si="25"/>
        <v>7.311095916510596E-2</v>
      </c>
      <c r="Y185" s="9"/>
      <c r="Z185" s="9"/>
      <c r="AA185" s="9"/>
      <c r="AB185" s="9"/>
      <c r="AC185" s="9"/>
    </row>
    <row r="186" spans="2:29" ht="15">
      <c r="B186" s="15"/>
      <c r="C186" s="15"/>
      <c r="D186" s="15"/>
      <c r="E186" s="15"/>
      <c r="F186" s="15"/>
      <c r="G186" s="15"/>
      <c r="L186" s="9"/>
      <c r="M186" s="102">
        <v>2485000</v>
      </c>
      <c r="N186" s="103">
        <v>450700</v>
      </c>
      <c r="O186" s="104">
        <v>18.139500000000002</v>
      </c>
      <c r="P186" s="103">
        <v>183.04</v>
      </c>
      <c r="Q186" s="104">
        <v>59.04</v>
      </c>
      <c r="R186" s="56">
        <f t="shared" si="23"/>
        <v>2.130953740641226</v>
      </c>
      <c r="S186" s="56">
        <f t="shared" si="22"/>
        <v>2.130953740641226</v>
      </c>
      <c r="T186" s="55">
        <f t="shared" si="26"/>
        <v>11089.46268542446</v>
      </c>
      <c r="U186" s="105">
        <f t="shared" si="27"/>
        <v>0.8817471422975045</v>
      </c>
      <c r="V186" s="106">
        <f t="shared" si="28"/>
        <v>4.0449105039121536</v>
      </c>
      <c r="W186" s="107">
        <f t="shared" si="24"/>
        <v>2.3944950598106685</v>
      </c>
      <c r="X186" s="106">
        <f t="shared" si="25"/>
        <v>6.9454026909569935E-2</v>
      </c>
      <c r="Y186" s="9"/>
      <c r="Z186" s="9"/>
      <c r="AA186" s="9"/>
      <c r="AB186" s="9"/>
      <c r="AC186" s="9"/>
    </row>
    <row r="187" spans="2:29" ht="15">
      <c r="B187" s="15"/>
      <c r="C187" s="15"/>
      <c r="D187" s="15"/>
      <c r="E187" s="15"/>
      <c r="F187" s="15"/>
      <c r="G187" s="15"/>
      <c r="L187" s="9"/>
      <c r="M187" s="102">
        <v>2423000</v>
      </c>
      <c r="N187" s="103">
        <v>437900</v>
      </c>
      <c r="O187" s="104">
        <v>18.068899999999999</v>
      </c>
      <c r="P187" s="103">
        <v>184.04</v>
      </c>
      <c r="Q187" s="104">
        <v>59.18</v>
      </c>
      <c r="R187" s="56">
        <f t="shared" si="23"/>
        <v>2.0808266245032403</v>
      </c>
      <c r="S187" s="56">
        <f t="shared" si="22"/>
        <v>2.0808266245032403</v>
      </c>
      <c r="T187" s="55">
        <f t="shared" si="26"/>
        <v>11302.58106499998</v>
      </c>
      <c r="U187" s="105">
        <f t="shared" si="27"/>
        <v>0.88459609104175652</v>
      </c>
      <c r="V187" s="106">
        <f t="shared" si="28"/>
        <v>4.0531776305885181</v>
      </c>
      <c r="W187" s="107">
        <f t="shared" si="24"/>
        <v>2.3330157208695645</v>
      </c>
      <c r="X187" s="106">
        <f t="shared" si="25"/>
        <v>6.3599340326063181E-2</v>
      </c>
      <c r="Y187" s="9"/>
      <c r="Z187" s="9"/>
      <c r="AA187" s="9"/>
      <c r="AB187" s="9"/>
      <c r="AC187" s="9"/>
    </row>
    <row r="188" spans="2:29" ht="15">
      <c r="B188" s="15"/>
      <c r="C188" s="15"/>
      <c r="D188" s="15"/>
      <c r="E188" s="15"/>
      <c r="F188" s="15"/>
      <c r="G188" s="15"/>
      <c r="L188" s="9"/>
      <c r="M188" s="102">
        <v>2378000</v>
      </c>
      <c r="N188" s="103">
        <v>429400</v>
      </c>
      <c r="O188" s="104">
        <v>18.0594</v>
      </c>
      <c r="P188" s="103">
        <v>185.04</v>
      </c>
      <c r="Q188" s="104">
        <v>59.28</v>
      </c>
      <c r="R188" s="56">
        <f t="shared" si="23"/>
        <v>2.0443047865473938</v>
      </c>
      <c r="S188" s="56">
        <f t="shared" si="22"/>
        <v>2.0443047865473938</v>
      </c>
      <c r="T188" s="55">
        <f t="shared" si="26"/>
        <v>11468.865069004471</v>
      </c>
      <c r="U188" s="105">
        <f t="shared" si="27"/>
        <v>0.8866600850857963</v>
      </c>
      <c r="V188" s="106">
        <f t="shared" si="28"/>
        <v>4.0595204433018166</v>
      </c>
      <c r="W188" s="107">
        <f t="shared" si="24"/>
        <v>2.285498471861545</v>
      </c>
      <c r="X188" s="106">
        <f t="shared" si="25"/>
        <v>5.8174393835421792E-2</v>
      </c>
      <c r="Y188" s="9"/>
      <c r="Z188" s="9"/>
      <c r="AA188" s="9"/>
      <c r="AB188" s="9"/>
      <c r="AC188" s="9"/>
    </row>
    <row r="189" spans="2:29" ht="15">
      <c r="B189" s="15"/>
      <c r="C189" s="15"/>
      <c r="D189" s="15"/>
      <c r="E189" s="15"/>
      <c r="F189" s="15"/>
      <c r="G189" s="15"/>
      <c r="L189" s="9"/>
      <c r="M189" s="102">
        <v>2339000</v>
      </c>
      <c r="N189" s="103">
        <v>422300</v>
      </c>
      <c r="O189" s="104">
        <v>18.058900000000001</v>
      </c>
      <c r="P189" s="103">
        <v>186.04</v>
      </c>
      <c r="Q189" s="104">
        <v>59.35</v>
      </c>
      <c r="R189" s="56">
        <f t="shared" si="23"/>
        <v>2.0122357984162029</v>
      </c>
      <c r="S189" s="56">
        <f t="shared" si="22"/>
        <v>2.0122357984162029</v>
      </c>
      <c r="T189" s="55">
        <f t="shared" si="26"/>
        <v>11619.084594371581</v>
      </c>
      <c r="U189" s="105">
        <f t="shared" si="27"/>
        <v>0.88846437792022981</v>
      </c>
      <c r="V189" s="106">
        <f t="shared" si="28"/>
        <v>4.0651719136590145</v>
      </c>
      <c r="W189" s="107">
        <f t="shared" si="24"/>
        <v>2.2429039294399002</v>
      </c>
      <c r="X189" s="106">
        <f t="shared" si="25"/>
        <v>5.3207786669965597E-2</v>
      </c>
      <c r="Y189" s="9"/>
      <c r="Z189" s="9"/>
      <c r="AA189" s="9"/>
      <c r="AB189" s="9"/>
      <c r="AC189" s="9"/>
    </row>
    <row r="190" spans="2:29" ht="15">
      <c r="B190" s="15"/>
      <c r="C190" s="15"/>
      <c r="D190" s="15"/>
      <c r="E190" s="15"/>
      <c r="F190" s="15"/>
      <c r="G190" s="15"/>
      <c r="L190" s="9"/>
      <c r="M190" s="102">
        <v>2307000</v>
      </c>
      <c r="N190" s="103">
        <v>416400</v>
      </c>
      <c r="O190" s="104">
        <v>18.046199999999999</v>
      </c>
      <c r="P190" s="103">
        <v>187.04</v>
      </c>
      <c r="Q190" s="104">
        <v>59.41</v>
      </c>
      <c r="R190" s="56">
        <f t="shared" si="23"/>
        <v>1.9859367902849216</v>
      </c>
      <c r="S190" s="56">
        <f t="shared" si="22"/>
        <v>1.9859367902849216</v>
      </c>
      <c r="T190" s="55">
        <f t="shared" si="26"/>
        <v>11747.602199325558</v>
      </c>
      <c r="U190" s="105">
        <f t="shared" si="27"/>
        <v>0.8899384613101845</v>
      </c>
      <c r="V190" s="106">
        <f t="shared" si="28"/>
        <v>4.0699492318954649</v>
      </c>
      <c r="W190" s="107">
        <f t="shared" si="24"/>
        <v>2.2067081965327668</v>
      </c>
      <c r="X190" s="106">
        <f t="shared" si="25"/>
        <v>4.87400138166511E-2</v>
      </c>
      <c r="Y190" s="9"/>
      <c r="Z190" s="9"/>
      <c r="AA190" s="9"/>
      <c r="AB190" s="9"/>
      <c r="AC190" s="9"/>
    </row>
    <row r="191" spans="2:29" ht="15">
      <c r="B191" s="15"/>
      <c r="C191" s="15"/>
      <c r="D191" s="15"/>
      <c r="E191" s="15"/>
      <c r="F191" s="15"/>
      <c r="G191" s="15"/>
      <c r="L191" s="9"/>
      <c r="M191" s="102">
        <v>2278000</v>
      </c>
      <c r="N191" s="103">
        <v>410700</v>
      </c>
      <c r="O191" s="104">
        <v>18.031500000000001</v>
      </c>
      <c r="P191" s="103">
        <v>188.04</v>
      </c>
      <c r="Q191" s="104">
        <v>59.46</v>
      </c>
      <c r="R191" s="56">
        <f t="shared" si="23"/>
        <v>1.9619835886334407</v>
      </c>
      <c r="S191" s="56">
        <f t="shared" si="22"/>
        <v>1.9619835886334407</v>
      </c>
      <c r="T191" s="55">
        <f t="shared" si="26"/>
        <v>11866.9232258702</v>
      </c>
      <c r="U191" s="105">
        <f t="shared" si="27"/>
        <v>0.89127672014570403</v>
      </c>
      <c r="V191" s="106">
        <f t="shared" si="28"/>
        <v>4.0743381326668571</v>
      </c>
      <c r="W191" s="107">
        <f t="shared" si="24"/>
        <v>2.1733014923898146</v>
      </c>
      <c r="X191" s="106">
        <f t="shared" si="25"/>
        <v>4.4655256447988116E-2</v>
      </c>
      <c r="Y191" s="9"/>
      <c r="Z191" s="9"/>
      <c r="AA191" s="9"/>
      <c r="AB191" s="9"/>
      <c r="AC191" s="9"/>
    </row>
    <row r="192" spans="2:29" ht="15">
      <c r="B192" s="15"/>
      <c r="C192" s="15"/>
      <c r="D192" s="15"/>
      <c r="E192" s="15"/>
      <c r="F192" s="15"/>
      <c r="G192" s="15"/>
      <c r="L192" s="9"/>
      <c r="M192" s="102">
        <v>2250000</v>
      </c>
      <c r="N192" s="103">
        <v>406200</v>
      </c>
      <c r="O192" s="104">
        <v>18.0532</v>
      </c>
      <c r="P192" s="103">
        <v>189.04</v>
      </c>
      <c r="Q192" s="104">
        <v>59.51</v>
      </c>
      <c r="R192" s="56">
        <f t="shared" si="23"/>
        <v>1.938864891313917</v>
      </c>
      <c r="S192" s="56">
        <f t="shared" si="22"/>
        <v>1.938864891313917</v>
      </c>
      <c r="T192" s="55">
        <f t="shared" si="26"/>
        <v>11983.203009771811</v>
      </c>
      <c r="U192" s="105">
        <f t="shared" si="27"/>
        <v>0.89256445640055349</v>
      </c>
      <c r="V192" s="106">
        <f t="shared" si="28"/>
        <v>4.0785729168466878</v>
      </c>
      <c r="W192" s="107">
        <f t="shared" si="24"/>
        <v>2.1409275789390163</v>
      </c>
      <c r="X192" s="106">
        <f t="shared" si="25"/>
        <v>4.0829329730278446E-2</v>
      </c>
      <c r="Y192" s="9"/>
      <c r="Z192" s="9"/>
      <c r="AA192" s="9"/>
      <c r="AB192" s="9"/>
      <c r="AC192" s="9"/>
    </row>
    <row r="193" spans="2:29" ht="15">
      <c r="B193" s="15"/>
      <c r="C193" s="15"/>
      <c r="D193" s="15"/>
      <c r="E193" s="15"/>
      <c r="F193" s="15"/>
      <c r="G193" s="15"/>
      <c r="L193" s="9"/>
      <c r="M193" s="102">
        <v>2224000</v>
      </c>
      <c r="N193" s="103">
        <v>401200</v>
      </c>
      <c r="O193" s="104">
        <v>18.043099999999999</v>
      </c>
      <c r="P193" s="103">
        <v>190.04</v>
      </c>
      <c r="Q193" s="104">
        <v>59.56</v>
      </c>
      <c r="R193" s="56">
        <f t="shared" si="23"/>
        <v>1.9174442421752729</v>
      </c>
      <c r="S193" s="56">
        <f t="shared" si="22"/>
        <v>1.9174442421752729</v>
      </c>
      <c r="T193" s="55">
        <f t="shared" si="26"/>
        <v>12092.660865652402</v>
      </c>
      <c r="U193" s="105">
        <f t="shared" si="27"/>
        <v>0.89375421121090981</v>
      </c>
      <c r="V193" s="106">
        <f t="shared" si="28"/>
        <v>4.082521873410129</v>
      </c>
      <c r="W193" s="107">
        <f t="shared" si="24"/>
        <v>2.1106140785608503</v>
      </c>
      <c r="X193" s="106">
        <f t="shared" si="25"/>
        <v>3.7314585689230739E-2</v>
      </c>
      <c r="Y193" s="9"/>
      <c r="Z193" s="9"/>
      <c r="AA193" s="9"/>
      <c r="AB193" s="9"/>
      <c r="AC193" s="9"/>
    </row>
    <row r="194" spans="2:29" ht="15">
      <c r="B194" s="15"/>
      <c r="C194" s="15"/>
      <c r="D194" s="15"/>
      <c r="E194" s="15"/>
      <c r="F194" s="15"/>
      <c r="G194" s="15"/>
      <c r="L194" s="9"/>
      <c r="M194" s="99">
        <v>2359000</v>
      </c>
      <c r="N194" s="100">
        <v>471400</v>
      </c>
      <c r="O194" s="101">
        <v>19.721109999999999</v>
      </c>
      <c r="P194" s="100">
        <v>191.05</v>
      </c>
      <c r="Q194" s="101">
        <v>59.02</v>
      </c>
      <c r="R194" s="56">
        <f t="shared" si="23"/>
        <v>2.0224816453751813</v>
      </c>
      <c r="S194" s="56">
        <f t="shared" si="22"/>
        <v>2.0224816453751813</v>
      </c>
      <c r="T194" s="55">
        <f t="shared" si="26"/>
        <v>11656.280272298201</v>
      </c>
      <c r="U194" s="105">
        <f t="shared" si="27"/>
        <v>0.88788873179031191</v>
      </c>
      <c r="V194" s="106">
        <f t="shared" si="28"/>
        <v>4.0665599813879769</v>
      </c>
      <c r="W194" s="107">
        <f t="shared" si="24"/>
        <v>2.23240506766812</v>
      </c>
      <c r="X194" s="106">
        <f t="shared" si="25"/>
        <v>4.4067843227179472E-2</v>
      </c>
      <c r="Y194" s="9"/>
      <c r="Z194" s="9"/>
      <c r="AA194" s="9"/>
      <c r="AB194" s="9"/>
      <c r="AC194" s="9"/>
    </row>
    <row r="195" spans="2:29" ht="15">
      <c r="B195" s="15"/>
      <c r="C195" s="15"/>
      <c r="D195" s="15"/>
      <c r="E195" s="15"/>
      <c r="F195" s="15"/>
      <c r="G195" s="15"/>
      <c r="L195" s="9"/>
      <c r="M195" s="102">
        <v>2297000</v>
      </c>
      <c r="N195" s="103">
        <v>448900</v>
      </c>
      <c r="O195" s="104">
        <v>19.5441</v>
      </c>
      <c r="P195" s="103">
        <v>192.05</v>
      </c>
      <c r="Q195" s="104">
        <v>59.31</v>
      </c>
      <c r="R195" s="56">
        <f t="shared" si="23"/>
        <v>1.9752853155176104</v>
      </c>
      <c r="S195" s="56">
        <f t="shared" si="22"/>
        <v>1.9752853155176104</v>
      </c>
      <c r="T195" s="55">
        <f t="shared" si="26"/>
        <v>11886.121946341715</v>
      </c>
      <c r="U195" s="105">
        <f t="shared" si="27"/>
        <v>0.89053406551724978</v>
      </c>
      <c r="V195" s="106">
        <f t="shared" si="28"/>
        <v>4.0750401816138968</v>
      </c>
      <c r="W195" s="107">
        <f t="shared" si="24"/>
        <v>2.1679440396135625</v>
      </c>
      <c r="X195" s="106">
        <f t="shared" si="25"/>
        <v>3.7117383970280186E-2</v>
      </c>
      <c r="Y195" s="9"/>
      <c r="Z195" s="9"/>
      <c r="AA195" s="9"/>
      <c r="AB195" s="9"/>
      <c r="AC195" s="9"/>
    </row>
    <row r="196" spans="2:29" ht="15">
      <c r="B196" s="15"/>
      <c r="C196" s="15"/>
      <c r="D196" s="15"/>
      <c r="E196" s="15"/>
      <c r="F196" s="15"/>
      <c r="G196" s="15"/>
      <c r="L196" s="9"/>
      <c r="M196" s="102">
        <v>2180000</v>
      </c>
      <c r="N196" s="103">
        <v>417000</v>
      </c>
      <c r="O196" s="104">
        <v>19.1264</v>
      </c>
      <c r="P196" s="103">
        <v>193.05</v>
      </c>
      <c r="Q196" s="104">
        <v>59.79</v>
      </c>
      <c r="R196" s="56">
        <f t="shared" si="23"/>
        <v>1.8839276496401458</v>
      </c>
      <c r="S196" s="56">
        <f t="shared" ref="S196:S259" si="29">R196</f>
        <v>1.8839276496401458</v>
      </c>
      <c r="T196" s="55">
        <f t="shared" si="26"/>
        <v>12258.35358313506</v>
      </c>
      <c r="U196" s="105">
        <f t="shared" si="27"/>
        <v>0.89560928885102853</v>
      </c>
      <c r="V196" s="106">
        <f t="shared" si="28"/>
        <v>4.0884321440996105</v>
      </c>
      <c r="W196" s="107">
        <f t="shared" si="24"/>
        <v>2.0650190221626366</v>
      </c>
      <c r="X196" s="106">
        <f t="shared" si="25"/>
        <v>3.2794085202079513E-2</v>
      </c>
      <c r="Y196" s="9"/>
      <c r="Z196" s="9"/>
      <c r="AA196" s="9"/>
      <c r="AB196" s="9"/>
      <c r="AC196" s="9"/>
    </row>
    <row r="197" spans="2:29" ht="15">
      <c r="B197" s="15"/>
      <c r="C197" s="15"/>
      <c r="D197" s="15"/>
      <c r="E197" s="15"/>
      <c r="F197" s="15"/>
      <c r="G197" s="15"/>
      <c r="L197" s="9"/>
      <c r="M197" s="102">
        <v>2125000</v>
      </c>
      <c r="N197" s="103">
        <v>405400</v>
      </c>
      <c r="O197" s="104">
        <v>19.080500000000001</v>
      </c>
      <c r="P197" s="103">
        <v>194.05</v>
      </c>
      <c r="Q197" s="104">
        <v>59.91</v>
      </c>
      <c r="R197" s="56">
        <f t="shared" ref="R197:R260" si="30">M197*SIN(RADIANS(Q197))/10^6</f>
        <v>1.8386327422474797</v>
      </c>
      <c r="S197" s="56">
        <f t="shared" si="29"/>
        <v>1.8386327422474797</v>
      </c>
      <c r="T197" s="55">
        <f t="shared" si="26"/>
        <v>12472.737784335237</v>
      </c>
      <c r="U197" s="105">
        <f t="shared" si="27"/>
        <v>0.89810374900765466</v>
      </c>
      <c r="V197" s="106">
        <f t="shared" si="28"/>
        <v>4.0959617922215861</v>
      </c>
      <c r="W197" s="107">
        <f t="shared" si="24"/>
        <v>2.0065366617459679</v>
      </c>
      <c r="X197" s="106">
        <f t="shared" si="25"/>
        <v>2.819172618295479E-2</v>
      </c>
      <c r="Y197" s="9"/>
      <c r="Z197" s="9"/>
      <c r="AA197" s="9"/>
      <c r="AB197" s="9"/>
      <c r="AC197" s="9"/>
    </row>
    <row r="198" spans="2:29" ht="15">
      <c r="B198" s="15"/>
      <c r="C198" s="15"/>
      <c r="D198" s="15"/>
      <c r="E198" s="15"/>
      <c r="F198" s="15"/>
      <c r="G198" s="15"/>
      <c r="L198" s="9"/>
      <c r="M198" s="102">
        <v>2084000</v>
      </c>
      <c r="N198" s="103">
        <v>397700</v>
      </c>
      <c r="O198" s="104">
        <v>19.087499999999999</v>
      </c>
      <c r="P198" s="103">
        <v>195.05</v>
      </c>
      <c r="Q198" s="104">
        <v>59.98</v>
      </c>
      <c r="R198" s="56">
        <f t="shared" si="30"/>
        <v>1.8044331049235247</v>
      </c>
      <c r="S198" s="56">
        <f t="shared" si="29"/>
        <v>1.8044331049235247</v>
      </c>
      <c r="T198" s="55">
        <f t="shared" si="26"/>
        <v>12644.975630324285</v>
      </c>
      <c r="U198" s="105">
        <f t="shared" si="27"/>
        <v>0.89997772807898013</v>
      </c>
      <c r="V198" s="106">
        <f t="shared" si="28"/>
        <v>4.1019179966993331</v>
      </c>
      <c r="W198" s="107">
        <f t="shared" si="24"/>
        <v>1.9599599425353809</v>
      </c>
      <c r="X198" s="106">
        <f t="shared" si="25"/>
        <v>2.4188597217544672E-2</v>
      </c>
      <c r="Y198" s="9"/>
      <c r="Z198" s="9"/>
      <c r="AA198" s="9"/>
      <c r="AB198" s="9"/>
      <c r="AC198" s="9"/>
    </row>
    <row r="199" spans="2:29" ht="15">
      <c r="B199" s="15"/>
      <c r="C199" s="15"/>
      <c r="D199" s="15"/>
      <c r="E199" s="15"/>
      <c r="F199" s="15"/>
      <c r="G199" s="15"/>
      <c r="L199" s="9"/>
      <c r="M199" s="102">
        <v>2050000</v>
      </c>
      <c r="N199" s="103">
        <v>390700</v>
      </c>
      <c r="O199" s="104">
        <v>19.0594</v>
      </c>
      <c r="P199" s="103">
        <v>196.05</v>
      </c>
      <c r="Q199" s="104">
        <v>60.05</v>
      </c>
      <c r="R199" s="56">
        <f t="shared" si="30"/>
        <v>1.7762458828822967</v>
      </c>
      <c r="S199" s="56">
        <f t="shared" si="29"/>
        <v>1.7762458828822967</v>
      </c>
      <c r="T199" s="55">
        <f t="shared" si="26"/>
        <v>12792.73081813018</v>
      </c>
      <c r="U199" s="105">
        <f t="shared" si="27"/>
        <v>0.9015161993723928</v>
      </c>
      <c r="V199" s="106">
        <f t="shared" si="28"/>
        <v>4.1069632616524343</v>
      </c>
      <c r="W199" s="107">
        <f t="shared" ref="W199:W262" si="31">IF(T199&lt;0,0,$Z$6-$AA$6*T199^$AB$6)</f>
        <v>1.9202874756085908</v>
      </c>
      <c r="X199" s="106">
        <f t="shared" ref="X199:X262" si="32">IF(S199&lt;=0,"",(W199-S199)^2)</f>
        <v>2.0747980435127589E-2</v>
      </c>
      <c r="Y199" s="9"/>
      <c r="Z199" s="9"/>
      <c r="AA199" s="9"/>
      <c r="AB199" s="9"/>
      <c r="AC199" s="9"/>
    </row>
    <row r="200" spans="2:29" ht="15">
      <c r="B200" s="15"/>
      <c r="C200" s="15"/>
      <c r="D200" s="15"/>
      <c r="E200" s="15"/>
      <c r="F200" s="15"/>
      <c r="G200" s="15"/>
      <c r="L200" s="9"/>
      <c r="M200" s="102">
        <v>2020000</v>
      </c>
      <c r="N200" s="103">
        <v>384700</v>
      </c>
      <c r="O200" s="104">
        <v>19.037400000000002</v>
      </c>
      <c r="P200" s="103">
        <v>197.05</v>
      </c>
      <c r="Q200" s="104">
        <v>60.1</v>
      </c>
      <c r="R200" s="56">
        <f t="shared" si="30"/>
        <v>1.7511314328499175</v>
      </c>
      <c r="S200" s="56">
        <f t="shared" si="29"/>
        <v>1.7511314328499175</v>
      </c>
      <c r="T200" s="55">
        <f t="shared" si="26"/>
        <v>12927.504449697028</v>
      </c>
      <c r="U200" s="105">
        <f t="shared" si="27"/>
        <v>0.90288238123121234</v>
      </c>
      <c r="V200" s="106">
        <f t="shared" si="28"/>
        <v>4.1115146959299738</v>
      </c>
      <c r="W200" s="107">
        <f t="shared" si="31"/>
        <v>1.8843247748774905</v>
      </c>
      <c r="X200" s="106">
        <f t="shared" si="32"/>
        <v>1.7740466360474057E-2</v>
      </c>
      <c r="Y200" s="9"/>
      <c r="Z200" s="9"/>
      <c r="AA200" s="9"/>
      <c r="AB200" s="9"/>
      <c r="AC200" s="9"/>
    </row>
    <row r="201" spans="2:29" ht="15">
      <c r="B201" s="15"/>
      <c r="C201" s="15"/>
      <c r="D201" s="15"/>
      <c r="E201" s="15"/>
      <c r="F201" s="15"/>
      <c r="G201" s="15"/>
      <c r="L201" s="9"/>
      <c r="M201" s="102">
        <v>1994000</v>
      </c>
      <c r="N201" s="103">
        <v>379700</v>
      </c>
      <c r="O201" s="104">
        <v>19.042100000000001</v>
      </c>
      <c r="P201" s="103">
        <v>198.05</v>
      </c>
      <c r="Q201" s="104">
        <v>60.15</v>
      </c>
      <c r="R201" s="56">
        <f t="shared" si="30"/>
        <v>1.7294588742267007</v>
      </c>
      <c r="S201" s="56">
        <f t="shared" si="29"/>
        <v>1.7294588742267007</v>
      </c>
      <c r="T201" s="55">
        <f t="shared" si="26"/>
        <v>13047.668071079936</v>
      </c>
      <c r="U201" s="105">
        <f t="shared" si="27"/>
        <v>0.90405788555716826</v>
      </c>
      <c r="V201" s="106">
        <f t="shared" si="28"/>
        <v>4.1155328998461389</v>
      </c>
      <c r="W201" s="107">
        <f t="shared" si="31"/>
        <v>1.8524380315364279</v>
      </c>
      <c r="X201" s="106">
        <f t="shared" si="32"/>
        <v>1.5123873132610627E-2</v>
      </c>
      <c r="Y201" s="9"/>
      <c r="Z201" s="9"/>
      <c r="AA201" s="9"/>
      <c r="AB201" s="9"/>
      <c r="AC201" s="9"/>
    </row>
    <row r="202" spans="2:29" ht="15">
      <c r="B202" s="15"/>
      <c r="C202" s="15"/>
      <c r="D202" s="15"/>
      <c r="E202" s="15"/>
      <c r="F202" s="15"/>
      <c r="G202" s="15"/>
      <c r="L202" s="9"/>
      <c r="M202" s="102">
        <v>1970000</v>
      </c>
      <c r="N202" s="103">
        <v>375200</v>
      </c>
      <c r="O202" s="104">
        <v>19.0518</v>
      </c>
      <c r="P202" s="103">
        <v>199.05</v>
      </c>
      <c r="Q202" s="104">
        <v>60.19</v>
      </c>
      <c r="R202" s="56">
        <f t="shared" si="30"/>
        <v>1.7093270426117566</v>
      </c>
      <c r="S202" s="56">
        <f t="shared" si="29"/>
        <v>1.7093270426117566</v>
      </c>
      <c r="T202" s="55">
        <f t="shared" si="26"/>
        <v>13161.196093603416</v>
      </c>
      <c r="U202" s="105">
        <f t="shared" si="27"/>
        <v>0.90514697877760431</v>
      </c>
      <c r="V202" s="106">
        <f t="shared" si="28"/>
        <v>4.119295359889402</v>
      </c>
      <c r="W202" s="107">
        <f t="shared" si="31"/>
        <v>1.822463545002825</v>
      </c>
      <c r="X202" s="106">
        <f t="shared" si="32"/>
        <v>1.2799868173284231E-2</v>
      </c>
      <c r="Y202" s="9"/>
      <c r="Z202" s="9"/>
      <c r="AA202" s="9"/>
      <c r="AB202" s="9"/>
      <c r="AC202" s="9"/>
    </row>
    <row r="203" spans="2:29" ht="15">
      <c r="B203" s="15"/>
      <c r="C203" s="15"/>
      <c r="D203" s="15"/>
      <c r="E203" s="15"/>
      <c r="F203" s="15"/>
      <c r="G203" s="15"/>
      <c r="L203" s="9"/>
      <c r="M203" s="102">
        <v>1947000</v>
      </c>
      <c r="N203" s="103">
        <v>370600</v>
      </c>
      <c r="O203" s="104">
        <v>19.029399999999999</v>
      </c>
      <c r="P203" s="103">
        <v>200.05</v>
      </c>
      <c r="Q203" s="104">
        <v>60.23</v>
      </c>
      <c r="R203" s="56">
        <f t="shared" si="30"/>
        <v>1.6900457446100072</v>
      </c>
      <c r="S203" s="56">
        <f t="shared" si="29"/>
        <v>1.6900457446100072</v>
      </c>
      <c r="T203" s="55">
        <f t="shared" si="26"/>
        <v>13270.758633615194</v>
      </c>
      <c r="U203" s="105">
        <f t="shared" si="27"/>
        <v>0.90618750548595095</v>
      </c>
      <c r="V203" s="106">
        <f t="shared" si="28"/>
        <v>4.1228957503682384</v>
      </c>
      <c r="W203" s="107">
        <f t="shared" si="31"/>
        <v>1.793673671420426</v>
      </c>
      <c r="X203" s="106">
        <f t="shared" si="32"/>
        <v>1.0738747215025509E-2</v>
      </c>
      <c r="Y203" s="9"/>
      <c r="Z203" s="9"/>
      <c r="AA203" s="9"/>
      <c r="AB203" s="9"/>
      <c r="AC203" s="9"/>
    </row>
    <row r="204" spans="2:29" ht="15">
      <c r="B204" s="15"/>
      <c r="C204" s="15"/>
      <c r="D204" s="15"/>
      <c r="E204" s="15"/>
      <c r="F204" s="15"/>
      <c r="G204" s="15"/>
      <c r="L204" s="9"/>
      <c r="M204" s="99">
        <v>2051000</v>
      </c>
      <c r="N204" s="100">
        <v>442000</v>
      </c>
      <c r="O204" s="101">
        <v>20.69314</v>
      </c>
      <c r="P204" s="100">
        <v>201.05</v>
      </c>
      <c r="Q204" s="101">
        <v>59.83</v>
      </c>
      <c r="R204" s="56">
        <f t="shared" si="30"/>
        <v>1.773167569462758</v>
      </c>
      <c r="S204" s="56">
        <f t="shared" si="29"/>
        <v>1.773167569462758</v>
      </c>
      <c r="T204" s="55">
        <f t="shared" si="26"/>
        <v>12879.755077897045</v>
      </c>
      <c r="U204" s="105">
        <f t="shared" si="27"/>
        <v>0.90168388548692069</v>
      </c>
      <c r="V204" s="106">
        <f t="shared" si="28"/>
        <v>4.109907604535505</v>
      </c>
      <c r="W204" s="107">
        <f t="shared" si="31"/>
        <v>1.8970418787663048</v>
      </c>
      <c r="X204" s="106">
        <f t="shared" si="32"/>
        <v>1.5344844505430786E-2</v>
      </c>
      <c r="Y204" s="9"/>
      <c r="Z204" s="9"/>
      <c r="AA204" s="9"/>
      <c r="AB204" s="9"/>
      <c r="AC204" s="9"/>
    </row>
    <row r="205" spans="2:29" ht="15">
      <c r="B205" s="15"/>
      <c r="C205" s="15"/>
      <c r="D205" s="15"/>
      <c r="E205" s="15"/>
      <c r="F205" s="15"/>
      <c r="G205" s="15"/>
      <c r="L205" s="9"/>
      <c r="M205" s="102">
        <v>2015000</v>
      </c>
      <c r="N205" s="103">
        <v>413400</v>
      </c>
      <c r="O205" s="104">
        <v>20.518699999999999</v>
      </c>
      <c r="P205" s="103">
        <v>202.05</v>
      </c>
      <c r="Q205" s="104">
        <v>59.95</v>
      </c>
      <c r="R205" s="56">
        <f t="shared" si="30"/>
        <v>1.7441613146641561</v>
      </c>
      <c r="S205" s="56">
        <f t="shared" si="29"/>
        <v>1.7441613146641561</v>
      </c>
      <c r="T205" s="55">
        <f t="shared" si="26"/>
        <v>13049.310292874437</v>
      </c>
      <c r="U205" s="105">
        <f t="shared" si="27"/>
        <v>0.90326078273850308</v>
      </c>
      <c r="V205" s="106">
        <f t="shared" si="28"/>
        <v>4.1155875581176371</v>
      </c>
      <c r="W205" s="107">
        <f t="shared" si="31"/>
        <v>1.8520033966714147</v>
      </c>
      <c r="X205" s="106">
        <f t="shared" si="32"/>
        <v>1.1629914651660274E-2</v>
      </c>
      <c r="Y205" s="9"/>
      <c r="Z205" s="9"/>
      <c r="AA205" s="9"/>
      <c r="AB205" s="9"/>
      <c r="AC205" s="9"/>
    </row>
    <row r="206" spans="2:29" ht="15">
      <c r="B206" s="15"/>
      <c r="C206" s="15"/>
      <c r="D206" s="15"/>
      <c r="E206" s="15"/>
      <c r="F206" s="15"/>
      <c r="G206" s="15"/>
      <c r="L206" s="9"/>
      <c r="M206" s="102">
        <v>1913000</v>
      </c>
      <c r="N206" s="103">
        <v>385500</v>
      </c>
      <c r="O206" s="104">
        <v>20.146100000000001</v>
      </c>
      <c r="P206" s="103">
        <v>203.05</v>
      </c>
      <c r="Q206" s="104">
        <v>60.38</v>
      </c>
      <c r="R206" s="56">
        <f t="shared" si="30"/>
        <v>1.6630138627247508</v>
      </c>
      <c r="S206" s="56">
        <f t="shared" si="29"/>
        <v>1.6630138627247508</v>
      </c>
      <c r="T206" s="55">
        <f t="shared" si="26"/>
        <v>13417.312016214377</v>
      </c>
      <c r="U206" s="105">
        <f t="shared" si="27"/>
        <v>0.90764211217584734</v>
      </c>
      <c r="V206" s="106">
        <f t="shared" si="28"/>
        <v>4.1276655193015221</v>
      </c>
      <c r="W206" s="107">
        <f t="shared" si="31"/>
        <v>1.7553719493829103</v>
      </c>
      <c r="X206" s="106">
        <f t="shared" si="32"/>
        <v>8.5300161711560959E-3</v>
      </c>
      <c r="Y206" s="9"/>
      <c r="Z206" s="9"/>
      <c r="AA206" s="9"/>
      <c r="AB206" s="9"/>
      <c r="AC206" s="9"/>
    </row>
    <row r="207" spans="2:29" ht="15">
      <c r="B207" s="15"/>
      <c r="C207" s="15"/>
      <c r="D207" s="15"/>
      <c r="E207" s="15"/>
      <c r="F207" s="15"/>
      <c r="G207" s="15"/>
      <c r="L207" s="9"/>
      <c r="M207" s="102">
        <v>1864000</v>
      </c>
      <c r="N207" s="103">
        <v>374600</v>
      </c>
      <c r="O207" s="104">
        <v>20.101199999999999</v>
      </c>
      <c r="P207" s="103">
        <v>204.05</v>
      </c>
      <c r="Q207" s="104">
        <v>60.47</v>
      </c>
      <c r="R207" s="56">
        <f t="shared" si="30"/>
        <v>1.6218621953231191</v>
      </c>
      <c r="S207" s="56">
        <f t="shared" si="29"/>
        <v>1.6218621953231191</v>
      </c>
      <c r="T207" s="55">
        <f t="shared" ref="T207:T270" si="33">IF(S207&lt;S206,T206+(PI()*$AA$9*(O207)^2*(S206-S207))^($J$6)*(P207-P206)^$J$7,T206-(PI()*$AA$9*(O207)^2*(S207-S206))^($J$6)*(P207-P206)^$J$7)</f>
        <v>13633.089748887454</v>
      </c>
      <c r="U207" s="105">
        <f t="shared" si="27"/>
        <v>0.90984720371908367</v>
      </c>
      <c r="V207" s="106">
        <f t="shared" si="28"/>
        <v>4.1345942937527811</v>
      </c>
      <c r="W207" s="107">
        <f t="shared" si="31"/>
        <v>1.699404383319612</v>
      </c>
      <c r="X207" s="106">
        <f t="shared" si="32"/>
        <v>6.0127909192834346E-3</v>
      </c>
      <c r="Y207" s="9"/>
      <c r="Z207" s="9"/>
      <c r="AA207" s="9"/>
      <c r="AB207" s="9"/>
      <c r="AC207" s="9"/>
    </row>
    <row r="208" spans="2:29" ht="15">
      <c r="B208" s="15"/>
      <c r="C208" s="15"/>
      <c r="D208" s="15"/>
      <c r="E208" s="15"/>
      <c r="F208" s="15"/>
      <c r="G208" s="15"/>
      <c r="L208" s="9"/>
      <c r="M208" s="102">
        <v>1828000</v>
      </c>
      <c r="N208" s="103">
        <v>366800</v>
      </c>
      <c r="O208" s="104">
        <v>20.0625</v>
      </c>
      <c r="P208" s="103">
        <v>205.05</v>
      </c>
      <c r="Q208" s="104">
        <v>60.52</v>
      </c>
      <c r="R208" s="56">
        <f t="shared" si="30"/>
        <v>1.5913243269606121</v>
      </c>
      <c r="S208" s="56">
        <f t="shared" si="29"/>
        <v>1.5913243269606121</v>
      </c>
      <c r="T208" s="55">
        <f t="shared" si="33"/>
        <v>13803.506317105721</v>
      </c>
      <c r="U208" s="105">
        <f t="shared" si="27"/>
        <v>0.91147635343404687</v>
      </c>
      <c r="V208" s="106">
        <f t="shared" si="28"/>
        <v>4.1399894183396153</v>
      </c>
      <c r="W208" s="107">
        <f t="shared" si="31"/>
        <v>1.65555368929674</v>
      </c>
      <c r="X208" s="106">
        <f t="shared" si="32"/>
        <v>4.1254109861056003E-3</v>
      </c>
      <c r="Y208" s="9"/>
      <c r="Z208" s="9"/>
      <c r="AA208" s="9"/>
      <c r="AB208" s="9"/>
      <c r="AC208" s="9"/>
    </row>
    <row r="209" spans="2:29" ht="15">
      <c r="B209" s="15"/>
      <c r="C209" s="15"/>
      <c r="D209" s="15"/>
      <c r="E209" s="15"/>
      <c r="F209" s="15"/>
      <c r="G209" s="15"/>
      <c r="L209" s="9"/>
      <c r="M209" s="102">
        <v>1798000</v>
      </c>
      <c r="N209" s="103">
        <v>360700</v>
      </c>
      <c r="O209" s="104">
        <v>20.057400000000001</v>
      </c>
      <c r="P209" s="103">
        <v>206.05</v>
      </c>
      <c r="Q209" s="104">
        <v>60.55</v>
      </c>
      <c r="R209" s="56">
        <f t="shared" si="30"/>
        <v>1.5656715830105297</v>
      </c>
      <c r="S209" s="56">
        <f t="shared" si="29"/>
        <v>1.5656715830105297</v>
      </c>
      <c r="T209" s="55">
        <f t="shared" si="33"/>
        <v>13952.171085869475</v>
      </c>
      <c r="U209" s="105">
        <f t="shared" si="27"/>
        <v>0.91284018171393844</v>
      </c>
      <c r="V209" s="106">
        <f t="shared" si="28"/>
        <v>4.1446417930754107</v>
      </c>
      <c r="W209" s="107">
        <f t="shared" si="31"/>
        <v>1.6175481394270328</v>
      </c>
      <c r="X209" s="106">
        <f t="shared" si="32"/>
        <v>2.691177105634632E-3</v>
      </c>
      <c r="Y209" s="9"/>
      <c r="Z209" s="9"/>
      <c r="AA209" s="9"/>
      <c r="AB209" s="9"/>
      <c r="AC209" s="9"/>
    </row>
    <row r="210" spans="2:29" ht="15">
      <c r="B210" s="15"/>
      <c r="C210" s="15"/>
      <c r="D210" s="15"/>
      <c r="E210" s="15"/>
      <c r="F210" s="15"/>
      <c r="G210" s="15"/>
      <c r="L210" s="9"/>
      <c r="M210" s="102">
        <v>1772000</v>
      </c>
      <c r="N210" s="103">
        <v>355400</v>
      </c>
      <c r="O210" s="104">
        <v>20.051500000000001</v>
      </c>
      <c r="P210" s="103">
        <v>207.05</v>
      </c>
      <c r="Q210" s="104">
        <v>60.6</v>
      </c>
      <c r="R210" s="56">
        <f t="shared" si="30"/>
        <v>1.5437908733049754</v>
      </c>
      <c r="S210" s="56">
        <f t="shared" si="29"/>
        <v>1.5437908733049754</v>
      </c>
      <c r="T210" s="55">
        <f t="shared" si="33"/>
        <v>14083.408497470391</v>
      </c>
      <c r="U210" s="105">
        <f t="shared" si="27"/>
        <v>0.91400009480039379</v>
      </c>
      <c r="V210" s="106">
        <f t="shared" si="28"/>
        <v>4.1487077764322864</v>
      </c>
      <c r="W210" s="107">
        <f t="shared" si="31"/>
        <v>1.5841867127121567</v>
      </c>
      <c r="X210" s="106">
        <f t="shared" si="32"/>
        <v>1.6318238414107799E-3</v>
      </c>
      <c r="Y210" s="9"/>
      <c r="Z210" s="9"/>
      <c r="AA210" s="9"/>
      <c r="AB210" s="9"/>
      <c r="AC210" s="9"/>
    </row>
    <row r="211" spans="2:29" ht="15">
      <c r="B211" s="15"/>
      <c r="C211" s="15"/>
      <c r="D211" s="15"/>
      <c r="E211" s="15"/>
      <c r="F211" s="15"/>
      <c r="G211" s="15"/>
      <c r="L211" s="9"/>
      <c r="M211" s="102">
        <v>1749000</v>
      </c>
      <c r="N211" s="103">
        <v>350500</v>
      </c>
      <c r="O211" s="104">
        <v>20.040500000000002</v>
      </c>
      <c r="P211" s="103">
        <v>208.05</v>
      </c>
      <c r="Q211" s="104">
        <v>60.63</v>
      </c>
      <c r="R211" s="56">
        <f t="shared" si="30"/>
        <v>1.5242023037768848</v>
      </c>
      <c r="S211" s="56">
        <f t="shared" si="29"/>
        <v>1.5242023037768848</v>
      </c>
      <c r="T211" s="55">
        <f t="shared" si="33"/>
        <v>14203.675889162105</v>
      </c>
      <c r="U211" s="105">
        <f t="shared" si="27"/>
        <v>0.91503587819512888</v>
      </c>
      <c r="V211" s="106">
        <f t="shared" si="28"/>
        <v>4.1524007536637662</v>
      </c>
      <c r="W211" s="107">
        <f t="shared" si="31"/>
        <v>1.5537671793553613</v>
      </c>
      <c r="X211" s="106">
        <f t="shared" si="32"/>
        <v>8.7408186797079818E-4</v>
      </c>
      <c r="Y211" s="9"/>
      <c r="Z211" s="9"/>
      <c r="AA211" s="9"/>
      <c r="AB211" s="9"/>
      <c r="AC211" s="9"/>
    </row>
    <row r="212" spans="2:29" ht="15">
      <c r="B212" s="15"/>
      <c r="C212" s="15"/>
      <c r="D212" s="15"/>
      <c r="E212" s="15"/>
      <c r="F212" s="15"/>
      <c r="G212" s="15"/>
      <c r="L212" s="9"/>
      <c r="M212" s="102">
        <v>1727000</v>
      </c>
      <c r="N212" s="103">
        <v>346300</v>
      </c>
      <c r="O212" s="104">
        <v>20.054099999999998</v>
      </c>
      <c r="P212" s="103">
        <v>209.05</v>
      </c>
      <c r="Q212" s="104">
        <v>60.65</v>
      </c>
      <c r="R212" s="56">
        <f t="shared" si="30"/>
        <v>1.5053255158328516</v>
      </c>
      <c r="S212" s="56">
        <f t="shared" si="29"/>
        <v>1.5053255158328516</v>
      </c>
      <c r="T212" s="55">
        <f t="shared" si="33"/>
        <v>14320.640003158012</v>
      </c>
      <c r="U212" s="105">
        <f t="shared" si="27"/>
        <v>0.91603169288319231</v>
      </c>
      <c r="V212" s="106">
        <f t="shared" si="28"/>
        <v>4.1559624274431295</v>
      </c>
      <c r="W212" s="107">
        <f t="shared" si="31"/>
        <v>1.5243218311574456</v>
      </c>
      <c r="X212" s="106">
        <f t="shared" si="32"/>
        <v>3.6085999591140499E-4</v>
      </c>
      <c r="Y212" s="9"/>
      <c r="Z212" s="9"/>
      <c r="AA212" s="9"/>
      <c r="AB212" s="9"/>
      <c r="AC212" s="9"/>
    </row>
    <row r="213" spans="2:29" ht="15">
      <c r="B213" s="15"/>
      <c r="C213" s="15"/>
      <c r="D213" s="15"/>
      <c r="E213" s="15"/>
      <c r="F213" s="15"/>
      <c r="G213" s="15"/>
      <c r="L213" s="9"/>
      <c r="M213" s="102">
        <v>1707000</v>
      </c>
      <c r="N213" s="103">
        <v>342000</v>
      </c>
      <c r="O213" s="104">
        <v>20.036300000000001</v>
      </c>
      <c r="P213" s="103">
        <v>210.05</v>
      </c>
      <c r="Q213" s="104">
        <v>60.67</v>
      </c>
      <c r="R213" s="56">
        <f t="shared" si="30"/>
        <v>1.4881846422348226</v>
      </c>
      <c r="S213" s="56">
        <f t="shared" si="29"/>
        <v>1.4881846422348226</v>
      </c>
      <c r="T213" s="55">
        <f t="shared" si="33"/>
        <v>14428.964554726064</v>
      </c>
      <c r="U213" s="105">
        <f t="shared" si="27"/>
        <v>0.91693395840050351</v>
      </c>
      <c r="V213" s="106">
        <f t="shared" si="28"/>
        <v>4.159235166554093</v>
      </c>
      <c r="W213" s="107">
        <f t="shared" si="31"/>
        <v>1.4971719051051622</v>
      </c>
      <c r="X213" s="106">
        <f t="shared" si="32"/>
        <v>8.0770893900584319E-5</v>
      </c>
      <c r="Y213" s="9"/>
      <c r="Z213" s="9"/>
      <c r="AA213" s="9"/>
      <c r="AB213" s="9"/>
      <c r="AC213" s="9"/>
    </row>
    <row r="214" spans="2:29" ht="15">
      <c r="B214" s="15"/>
      <c r="C214" s="15"/>
      <c r="D214" s="15"/>
      <c r="E214" s="15"/>
      <c r="F214" s="15"/>
      <c r="G214" s="15"/>
      <c r="L214" s="9"/>
      <c r="M214" s="99">
        <v>1808000</v>
      </c>
      <c r="N214" s="100">
        <v>412800</v>
      </c>
      <c r="O214" s="101">
        <v>21.629200000000001</v>
      </c>
      <c r="P214" s="100">
        <v>211.05</v>
      </c>
      <c r="Q214" s="101">
        <v>59.8</v>
      </c>
      <c r="R214" s="56">
        <f t="shared" si="30"/>
        <v>1.5626088419322979</v>
      </c>
      <c r="S214" s="56">
        <f t="shared" si="29"/>
        <v>1.5626088419322979</v>
      </c>
      <c r="T214" s="55">
        <f t="shared" si="33"/>
        <v>14044.635124219934</v>
      </c>
      <c r="U214" s="105">
        <f t="shared" si="27"/>
        <v>0.9130027265355033</v>
      </c>
      <c r="V214" s="106">
        <f t="shared" si="28"/>
        <v>4.1475104608322733</v>
      </c>
      <c r="W214" s="107">
        <f t="shared" si="31"/>
        <v>1.5940248931828478</v>
      </c>
      <c r="X214" s="106">
        <f t="shared" si="32"/>
        <v>9.8696827617717874E-4</v>
      </c>
      <c r="Y214" s="9"/>
      <c r="Z214" s="9"/>
      <c r="AA214" s="9"/>
      <c r="AB214" s="9"/>
      <c r="AC214" s="9"/>
    </row>
    <row r="215" spans="2:29" ht="15">
      <c r="B215" s="15"/>
      <c r="C215" s="15"/>
      <c r="D215" s="15"/>
      <c r="E215" s="15"/>
      <c r="F215" s="15"/>
      <c r="G215" s="15"/>
      <c r="M215" s="102">
        <v>1779000</v>
      </c>
      <c r="N215" s="103">
        <v>382800</v>
      </c>
      <c r="O215" s="104">
        <v>21.511600000000001</v>
      </c>
      <c r="P215" s="103">
        <v>212.05</v>
      </c>
      <c r="Q215" s="104">
        <v>59.89</v>
      </c>
      <c r="R215" s="56">
        <f t="shared" si="30"/>
        <v>1.5389486376404944</v>
      </c>
      <c r="S215" s="56">
        <f t="shared" si="29"/>
        <v>1.5389486376404944</v>
      </c>
      <c r="T215" s="55">
        <f t="shared" si="33"/>
        <v>14200.327279644274</v>
      </c>
      <c r="U215" s="105">
        <f t="shared" si="27"/>
        <v>0.91425636729477677</v>
      </c>
      <c r="V215" s="106">
        <f t="shared" si="28"/>
        <v>4.1522983538271134</v>
      </c>
      <c r="W215" s="107">
        <f t="shared" si="31"/>
        <v>1.5546121861900648</v>
      </c>
      <c r="X215" s="106">
        <f t="shared" si="32"/>
        <v>2.453467531647495E-4</v>
      </c>
    </row>
    <row r="216" spans="2:29" ht="15">
      <c r="B216" s="15"/>
      <c r="C216" s="15"/>
      <c r="D216" s="15"/>
      <c r="E216" s="15"/>
      <c r="F216" s="15"/>
      <c r="G216" s="15"/>
      <c r="M216" s="102">
        <v>1684000</v>
      </c>
      <c r="N216" s="103">
        <v>355900</v>
      </c>
      <c r="O216" s="104">
        <v>21.1403</v>
      </c>
      <c r="P216" s="103">
        <v>213.05</v>
      </c>
      <c r="Q216" s="104">
        <v>60.34</v>
      </c>
      <c r="R216" s="56">
        <f t="shared" si="30"/>
        <v>1.4633576016555299</v>
      </c>
      <c r="S216" s="56">
        <f t="shared" si="29"/>
        <v>1.4633576016555299</v>
      </c>
      <c r="T216" s="55">
        <f t="shared" si="33"/>
        <v>14575.705954725752</v>
      </c>
      <c r="U216" s="105">
        <f t="shared" si="27"/>
        <v>0.9182374954383532</v>
      </c>
      <c r="V216" s="106">
        <f t="shared" si="28"/>
        <v>4.1636295984099236</v>
      </c>
      <c r="W216" s="107">
        <f t="shared" si="31"/>
        <v>1.4605756173667857</v>
      </c>
      <c r="X216" s="106">
        <f t="shared" si="32"/>
        <v>7.7394365828196296E-6</v>
      </c>
    </row>
    <row r="217" spans="2:29" ht="15">
      <c r="B217" s="15"/>
      <c r="C217" s="15"/>
      <c r="D217" s="15"/>
      <c r="E217" s="15"/>
      <c r="F217" s="15"/>
      <c r="G217" s="15"/>
      <c r="M217" s="102">
        <v>1638000</v>
      </c>
      <c r="N217" s="103">
        <v>345600</v>
      </c>
      <c r="O217" s="104">
        <v>21.098700000000001</v>
      </c>
      <c r="P217" s="103">
        <v>214.05</v>
      </c>
      <c r="Q217" s="104">
        <v>60.42</v>
      </c>
      <c r="R217" s="56">
        <f t="shared" si="30"/>
        <v>1.4245150288279604</v>
      </c>
      <c r="S217" s="56">
        <f t="shared" si="29"/>
        <v>1.4245150288279604</v>
      </c>
      <c r="T217" s="55">
        <f t="shared" si="33"/>
        <v>14798.178039983579</v>
      </c>
      <c r="U217" s="105">
        <f t="shared" si="27"/>
        <v>0.92026909732572015</v>
      </c>
      <c r="V217" s="106">
        <f t="shared" si="28"/>
        <v>4.1702082481050917</v>
      </c>
      <c r="W217" s="107">
        <f t="shared" si="31"/>
        <v>1.4054857903169431</v>
      </c>
      <c r="X217" s="106">
        <f t="shared" si="32"/>
        <v>3.6211191830918556E-4</v>
      </c>
    </row>
    <row r="218" spans="2:29" ht="15">
      <c r="B218" s="15"/>
      <c r="C218" s="15"/>
      <c r="D218" s="15"/>
      <c r="E218" s="15"/>
      <c r="F218" s="15"/>
      <c r="G218" s="15"/>
      <c r="M218" s="102">
        <v>1604000</v>
      </c>
      <c r="N218" s="103">
        <v>338100</v>
      </c>
      <c r="O218" s="104">
        <v>21.069800000000001</v>
      </c>
      <c r="P218" s="103">
        <v>215.05</v>
      </c>
      <c r="Q218" s="104">
        <v>60.47</v>
      </c>
      <c r="R218" s="56">
        <f t="shared" si="30"/>
        <v>1.3956367818123838</v>
      </c>
      <c r="S218" s="56">
        <f t="shared" si="29"/>
        <v>1.3956367818123838</v>
      </c>
      <c r="T218" s="55">
        <f t="shared" si="33"/>
        <v>14974.291317109561</v>
      </c>
      <c r="U218" s="105">
        <f t="shared" si="27"/>
        <v>0.9217733946226313</v>
      </c>
      <c r="V218" s="106">
        <f t="shared" si="28"/>
        <v>4.1753462778492185</v>
      </c>
      <c r="W218" s="107">
        <f t="shared" si="31"/>
        <v>1.3622051685278684</v>
      </c>
      <c r="X218" s="106">
        <f t="shared" si="32"/>
        <v>1.1176727668053854E-3</v>
      </c>
    </row>
    <row r="219" spans="2:29" ht="15">
      <c r="B219" s="15"/>
      <c r="C219" s="15"/>
      <c r="D219" s="15"/>
      <c r="E219" s="15"/>
      <c r="F219" s="15"/>
      <c r="G219" s="15"/>
      <c r="M219" s="102">
        <v>1576000</v>
      </c>
      <c r="N219" s="103">
        <v>332300</v>
      </c>
      <c r="O219" s="104">
        <v>21.080500000000001</v>
      </c>
      <c r="P219" s="103">
        <v>216.05</v>
      </c>
      <c r="Q219" s="104">
        <v>60.53</v>
      </c>
      <c r="R219" s="56">
        <f t="shared" si="30"/>
        <v>1.3720867325757882</v>
      </c>
      <c r="S219" s="56">
        <f t="shared" si="29"/>
        <v>1.3720867325757882</v>
      </c>
      <c r="T219" s="55">
        <f t="shared" si="33"/>
        <v>15124.588074253805</v>
      </c>
      <c r="U219" s="105">
        <f t="shared" si="27"/>
        <v>0.92299629517841753</v>
      </c>
      <c r="V219" s="106">
        <f t="shared" si="28"/>
        <v>4.1796835552574203</v>
      </c>
      <c r="W219" s="107">
        <f t="shared" si="31"/>
        <v>1.3254950091342845</v>
      </c>
      <c r="X219" s="106">
        <f t="shared" si="32"/>
        <v>2.1707886932495601E-3</v>
      </c>
    </row>
    <row r="220" spans="2:29" ht="15">
      <c r="B220" s="15"/>
      <c r="C220" s="15"/>
      <c r="D220" s="15"/>
      <c r="E220" s="15"/>
      <c r="F220" s="15"/>
      <c r="G220" s="15"/>
      <c r="M220" s="102">
        <v>1552000</v>
      </c>
      <c r="N220" s="103">
        <v>326700</v>
      </c>
      <c r="O220" s="104">
        <v>21.056899999999999</v>
      </c>
      <c r="P220" s="103">
        <v>217.05</v>
      </c>
      <c r="Q220" s="104">
        <v>60.55</v>
      </c>
      <c r="R220" s="56">
        <f t="shared" si="30"/>
        <v>1.3514584520758297</v>
      </c>
      <c r="S220" s="56">
        <f t="shared" si="29"/>
        <v>1.3514584520758297</v>
      </c>
      <c r="T220" s="55">
        <f t="shared" si="33"/>
        <v>15259.87483844632</v>
      </c>
      <c r="U220" s="105">
        <f t="shared" si="27"/>
        <v>0.92406465305420382</v>
      </c>
      <c r="V220" s="106">
        <f t="shared" si="28"/>
        <v>4.1835509715484145</v>
      </c>
      <c r="W220" s="107">
        <f t="shared" si="31"/>
        <v>1.2926261704874111</v>
      </c>
      <c r="X220" s="106">
        <f t="shared" si="32"/>
        <v>3.4612373568989755E-3</v>
      </c>
    </row>
    <row r="221" spans="2:29" ht="15">
      <c r="B221" s="15"/>
      <c r="C221" s="15"/>
      <c r="D221" s="15"/>
      <c r="E221" s="15"/>
      <c r="F221" s="15"/>
      <c r="G221" s="15"/>
      <c r="M221" s="102">
        <v>1529000</v>
      </c>
      <c r="N221" s="103">
        <v>322000</v>
      </c>
      <c r="O221" s="104">
        <v>21.059699999999999</v>
      </c>
      <c r="P221" s="103">
        <v>218.05</v>
      </c>
      <c r="Q221" s="104">
        <v>60.56</v>
      </c>
      <c r="R221" s="56">
        <f t="shared" si="30"/>
        <v>1.3315615806667291</v>
      </c>
      <c r="S221" s="56">
        <f t="shared" si="29"/>
        <v>1.3315615806667291</v>
      </c>
      <c r="T221" s="55">
        <f t="shared" si="33"/>
        <v>15391.427495483693</v>
      </c>
      <c r="U221" s="105">
        <f t="shared" si="27"/>
        <v>0.92509264651790768</v>
      </c>
      <c r="V221" s="106">
        <f t="shared" si="28"/>
        <v>4.1872789008361231</v>
      </c>
      <c r="W221" s="107">
        <f t="shared" si="31"/>
        <v>1.2608214010392071</v>
      </c>
      <c r="X221" s="106">
        <f t="shared" si="32"/>
        <v>5.0041730137340779E-3</v>
      </c>
    </row>
    <row r="222" spans="2:29" ht="15">
      <c r="B222" s="15"/>
      <c r="C222" s="15"/>
      <c r="D222" s="15"/>
      <c r="E222" s="15"/>
      <c r="F222" s="15"/>
      <c r="G222" s="15"/>
      <c r="M222" s="102">
        <v>1508000</v>
      </c>
      <c r="N222" s="103">
        <v>317700</v>
      </c>
      <c r="O222" s="104">
        <v>21.071100000000001</v>
      </c>
      <c r="P222" s="103">
        <v>219.05</v>
      </c>
      <c r="Q222" s="104">
        <v>60.58</v>
      </c>
      <c r="R222" s="56">
        <f t="shared" si="30"/>
        <v>1.3135319396675849</v>
      </c>
      <c r="S222" s="56">
        <f t="shared" si="29"/>
        <v>1.3135319396675849</v>
      </c>
      <c r="T222" s="55">
        <f t="shared" si="33"/>
        <v>15513.337264301423</v>
      </c>
      <c r="U222" s="105">
        <f t="shared" si="27"/>
        <v>0.92602207065972619</v>
      </c>
      <c r="V222" s="106">
        <f t="shared" si="28"/>
        <v>4.1907052342781608</v>
      </c>
      <c r="W222" s="107">
        <f t="shared" si="31"/>
        <v>1.2314841869099222</v>
      </c>
      <c r="X222" s="106">
        <f t="shared" si="32"/>
        <v>6.7318337325825359E-3</v>
      </c>
    </row>
    <row r="223" spans="2:29" ht="15">
      <c r="B223" s="15"/>
      <c r="C223" s="15"/>
      <c r="D223" s="15"/>
      <c r="E223" s="15"/>
      <c r="F223" s="15"/>
      <c r="G223" s="15"/>
      <c r="M223" s="102">
        <v>1488000</v>
      </c>
      <c r="N223" s="103">
        <v>313300</v>
      </c>
      <c r="O223" s="104">
        <v>21.0517</v>
      </c>
      <c r="P223" s="103">
        <v>220.05</v>
      </c>
      <c r="Q223" s="104">
        <v>60.6</v>
      </c>
      <c r="R223" s="56">
        <f t="shared" si="30"/>
        <v>1.2963661509468418</v>
      </c>
      <c r="S223" s="56">
        <f t="shared" si="29"/>
        <v>1.2963661509468418</v>
      </c>
      <c r="T223" s="55">
        <f t="shared" si="33"/>
        <v>15630.491625691862</v>
      </c>
      <c r="U223" s="105">
        <f t="shared" si="27"/>
        <v>0.92690511884952764</v>
      </c>
      <c r="V223" s="106">
        <f t="shared" si="28"/>
        <v>4.1939726380938724</v>
      </c>
      <c r="W223" s="107">
        <f t="shared" si="31"/>
        <v>1.2034133076309406</v>
      </c>
      <c r="X223" s="106">
        <f t="shared" si="32"/>
        <v>8.6402310805104889E-3</v>
      </c>
    </row>
    <row r="224" spans="2:29" ht="15">
      <c r="B224" s="15"/>
      <c r="C224" s="15"/>
      <c r="D224" s="15"/>
      <c r="E224" s="15"/>
      <c r="F224" s="15"/>
      <c r="G224" s="15"/>
      <c r="M224" s="99">
        <v>1577000</v>
      </c>
      <c r="N224" s="100">
        <v>378600</v>
      </c>
      <c r="O224" s="101">
        <v>22.838080000000001</v>
      </c>
      <c r="P224" s="100">
        <v>221.06</v>
      </c>
      <c r="Q224" s="101">
        <v>60.5</v>
      </c>
      <c r="R224" s="56">
        <f t="shared" si="30"/>
        <v>1.3725509324972218</v>
      </c>
      <c r="S224" s="56">
        <f t="shared" si="29"/>
        <v>1.3725509324972218</v>
      </c>
      <c r="T224" s="55">
        <f t="shared" si="33"/>
        <v>15203.442873684064</v>
      </c>
      <c r="U224" s="105">
        <f t="shared" si="27"/>
        <v>0.92297222356974851</v>
      </c>
      <c r="V224" s="106">
        <f t="shared" si="28"/>
        <v>4.1819419466112882</v>
      </c>
      <c r="W224" s="107">
        <f t="shared" si="31"/>
        <v>1.3063166895688276</v>
      </c>
      <c r="X224" s="106">
        <f t="shared" si="32"/>
        <v>4.3869749362975361E-3</v>
      </c>
    </row>
    <row r="225" spans="2:24" ht="15">
      <c r="B225" s="15"/>
      <c r="C225" s="15"/>
      <c r="D225" s="15"/>
      <c r="E225" s="15"/>
      <c r="F225" s="15"/>
      <c r="G225" s="15"/>
      <c r="M225" s="102">
        <v>1545000</v>
      </c>
      <c r="N225" s="103">
        <v>347800</v>
      </c>
      <c r="O225" s="104">
        <v>22.506900000000002</v>
      </c>
      <c r="P225" s="103">
        <v>222.06</v>
      </c>
      <c r="Q225" s="104">
        <v>60.57</v>
      </c>
      <c r="R225" s="56">
        <f t="shared" si="30"/>
        <v>1.3456280321349088</v>
      </c>
      <c r="S225" s="56">
        <f t="shared" si="29"/>
        <v>1.3456280321349088</v>
      </c>
      <c r="T225" s="55">
        <f t="shared" si="33"/>
        <v>15388.273107239913</v>
      </c>
      <c r="U225" s="105">
        <f t="shared" si="27"/>
        <v>0.92436614015973018</v>
      </c>
      <c r="V225" s="106">
        <f t="shared" si="28"/>
        <v>4.1871898854535159</v>
      </c>
      <c r="W225" s="107">
        <f t="shared" si="31"/>
        <v>1.2615822268820445</v>
      </c>
      <c r="X225" s="106">
        <f t="shared" si="32"/>
        <v>7.0636973806023949E-3</v>
      </c>
    </row>
    <row r="226" spans="2:24" ht="15">
      <c r="B226" s="15"/>
      <c r="C226" s="15"/>
      <c r="D226" s="15"/>
      <c r="E226" s="15"/>
      <c r="F226" s="15"/>
      <c r="G226" s="15"/>
      <c r="M226" s="102">
        <v>1461000</v>
      </c>
      <c r="N226" s="103">
        <v>323400</v>
      </c>
      <c r="O226" s="104">
        <v>22.1418</v>
      </c>
      <c r="P226" s="103">
        <v>223.06</v>
      </c>
      <c r="Q226" s="104">
        <v>61.07</v>
      </c>
      <c r="R226" s="56">
        <f t="shared" si="30"/>
        <v>1.2786837983342998</v>
      </c>
      <c r="S226" s="56">
        <f t="shared" si="29"/>
        <v>1.2786837983342998</v>
      </c>
      <c r="T226" s="55">
        <f t="shared" si="33"/>
        <v>15755.271622764752</v>
      </c>
      <c r="U226" s="105">
        <f t="shared" si="27"/>
        <v>0.92781286681919217</v>
      </c>
      <c r="V226" s="106">
        <f t="shared" si="28"/>
        <v>4.1974258948633052</v>
      </c>
      <c r="W226" s="107">
        <f t="shared" si="31"/>
        <v>1.1736451493483422</v>
      </c>
      <c r="X226" s="106">
        <f t="shared" si="32"/>
        <v>1.1033117780795213E-2</v>
      </c>
    </row>
    <row r="227" spans="2:24" ht="15">
      <c r="B227" s="15"/>
      <c r="C227" s="15"/>
      <c r="D227" s="15"/>
      <c r="E227" s="15"/>
      <c r="F227" s="15"/>
      <c r="G227" s="15"/>
      <c r="M227" s="102">
        <v>1419000</v>
      </c>
      <c r="N227" s="103">
        <v>313800</v>
      </c>
      <c r="O227" s="104">
        <v>22.117699999999999</v>
      </c>
      <c r="P227" s="103">
        <v>224.06</v>
      </c>
      <c r="Q227" s="104">
        <v>61.13</v>
      </c>
      <c r="R227" s="56">
        <f t="shared" si="30"/>
        <v>1.2426430658720091</v>
      </c>
      <c r="S227" s="56">
        <f t="shared" si="29"/>
        <v>1.2426430658720091</v>
      </c>
      <c r="T227" s="55">
        <f t="shared" si="33"/>
        <v>15981.152185271969</v>
      </c>
      <c r="U227" s="105">
        <f t="shared" si="27"/>
        <v>0.92965721347858998</v>
      </c>
      <c r="V227" s="106">
        <f t="shared" si="28"/>
        <v>4.203608087222479</v>
      </c>
      <c r="W227" s="107">
        <f t="shared" si="31"/>
        <v>1.1200934264736002</v>
      </c>
      <c r="X227" s="106">
        <f t="shared" si="32"/>
        <v>1.5018414116680055E-2</v>
      </c>
    </row>
    <row r="228" spans="2:24" ht="15">
      <c r="B228" s="15"/>
      <c r="C228" s="15"/>
      <c r="D228" s="15"/>
      <c r="E228" s="15"/>
      <c r="F228" s="15"/>
      <c r="G228" s="15"/>
      <c r="M228" s="102">
        <v>1386000</v>
      </c>
      <c r="N228" s="103">
        <v>306300</v>
      </c>
      <c r="O228" s="104">
        <v>22.0991</v>
      </c>
      <c r="P228" s="103">
        <v>225.06</v>
      </c>
      <c r="Q228" s="104">
        <v>61.17</v>
      </c>
      <c r="R228" s="56">
        <f t="shared" si="30"/>
        <v>1.2142112796187834</v>
      </c>
      <c r="S228" s="56">
        <f t="shared" si="29"/>
        <v>1.2142112796187834</v>
      </c>
      <c r="T228" s="55">
        <f t="shared" si="33"/>
        <v>16168.59357399321</v>
      </c>
      <c r="U228" s="105">
        <f t="shared" si="27"/>
        <v>0.93110667373481637</v>
      </c>
      <c r="V228" s="106">
        <f t="shared" si="28"/>
        <v>4.2086722444197866</v>
      </c>
      <c r="W228" s="107">
        <f t="shared" si="31"/>
        <v>1.0759772814863648</v>
      </c>
      <c r="X228" s="106">
        <f t="shared" si="32"/>
        <v>1.9108638239673494E-2</v>
      </c>
    </row>
    <row r="229" spans="2:24" ht="15">
      <c r="B229" s="15"/>
      <c r="C229" s="15"/>
      <c r="D229" s="15"/>
      <c r="E229" s="15"/>
      <c r="F229" s="15"/>
      <c r="G229" s="15"/>
      <c r="M229" s="102">
        <v>1359000</v>
      </c>
      <c r="N229" s="103">
        <v>300000</v>
      </c>
      <c r="O229" s="104">
        <v>22.070399999999999</v>
      </c>
      <c r="P229" s="103">
        <v>226.06</v>
      </c>
      <c r="Q229" s="104">
        <v>61.21</v>
      </c>
      <c r="R229" s="56">
        <f t="shared" si="30"/>
        <v>1.1910150273127309</v>
      </c>
      <c r="S229" s="56">
        <f t="shared" si="29"/>
        <v>1.1910150273127309</v>
      </c>
      <c r="T229" s="55">
        <f t="shared" si="33"/>
        <v>16328.162164855745</v>
      </c>
      <c r="U229" s="105">
        <f t="shared" si="27"/>
        <v>0.93228565210894598</v>
      </c>
      <c r="V229" s="106">
        <f t="shared" si="28"/>
        <v>4.212937304970648</v>
      </c>
      <c r="W229" s="107">
        <f t="shared" si="31"/>
        <v>1.0386474677886586</v>
      </c>
      <c r="X229" s="106">
        <f t="shared" si="32"/>
        <v>2.3215873195321722E-2</v>
      </c>
    </row>
    <row r="230" spans="2:24" ht="15">
      <c r="B230" s="15"/>
      <c r="C230" s="15"/>
      <c r="D230" s="15"/>
      <c r="E230" s="15"/>
      <c r="F230" s="15"/>
      <c r="G230" s="15"/>
      <c r="M230" s="102">
        <v>1335000</v>
      </c>
      <c r="N230" s="103">
        <v>294500</v>
      </c>
      <c r="O230" s="104">
        <v>22.055900000000001</v>
      </c>
      <c r="P230" s="103">
        <v>227.06</v>
      </c>
      <c r="Q230" s="104">
        <v>61.23</v>
      </c>
      <c r="R230" s="56">
        <f t="shared" si="30"/>
        <v>1.1702060054012591</v>
      </c>
      <c r="S230" s="56">
        <f t="shared" si="29"/>
        <v>1.1702060054012591</v>
      </c>
      <c r="T230" s="55">
        <f t="shared" si="33"/>
        <v>16474.602660027147</v>
      </c>
      <c r="U230" s="105">
        <f t="shared" ref="U230:U293" si="34">IF(T230&lt;100,"",LOG(-S230+$Z$6))</f>
        <v>0.93334057995454411</v>
      </c>
      <c r="V230" s="106">
        <f t="shared" ref="V230:V293" si="35">IF(T230&lt;100,"",LOG(T230))</f>
        <v>4.2168149489329005</v>
      </c>
      <c r="W230" s="107">
        <f t="shared" si="31"/>
        <v>1.004569053827634</v>
      </c>
      <c r="X230" s="106">
        <f t="shared" si="32"/>
        <v>2.7435599726603435E-2</v>
      </c>
    </row>
    <row r="231" spans="2:24" ht="15">
      <c r="B231" s="15"/>
      <c r="C231" s="15"/>
      <c r="D231" s="15"/>
      <c r="E231" s="15"/>
      <c r="F231" s="15"/>
      <c r="G231" s="15"/>
      <c r="M231" s="102">
        <v>1319000</v>
      </c>
      <c r="N231" s="103">
        <v>290700</v>
      </c>
      <c r="O231" s="104">
        <v>22.040900000000001</v>
      </c>
      <c r="P231" s="103">
        <v>228.06</v>
      </c>
      <c r="Q231" s="104">
        <v>61.22</v>
      </c>
      <c r="R231" s="56">
        <f t="shared" si="30"/>
        <v>1.1560702485491099</v>
      </c>
      <c r="S231" s="56">
        <f t="shared" si="29"/>
        <v>1.1560702485491099</v>
      </c>
      <c r="T231" s="55">
        <f t="shared" si="33"/>
        <v>16582.753903342364</v>
      </c>
      <c r="U231" s="105">
        <f t="shared" si="34"/>
        <v>0.93405574316773221</v>
      </c>
      <c r="V231" s="106">
        <f t="shared" si="35"/>
        <v>4.2196566556297741</v>
      </c>
      <c r="W231" s="107">
        <f t="shared" si="31"/>
        <v>0.97951026092158777</v>
      </c>
      <c r="X231" s="106">
        <f t="shared" si="32"/>
        <v>3.1173429231030763E-2</v>
      </c>
    </row>
    <row r="232" spans="2:24" ht="15">
      <c r="B232" s="15"/>
      <c r="C232" s="15"/>
      <c r="D232" s="15"/>
      <c r="E232" s="15"/>
      <c r="F232" s="15"/>
      <c r="G232" s="15"/>
      <c r="M232" s="102">
        <v>1300000</v>
      </c>
      <c r="N232" s="103">
        <v>286600</v>
      </c>
      <c r="O232" s="104">
        <v>22.054099999999998</v>
      </c>
      <c r="P232" s="103">
        <v>229.06</v>
      </c>
      <c r="Q232" s="104">
        <v>61.23</v>
      </c>
      <c r="R232" s="56">
        <f t="shared" si="30"/>
        <v>1.1395264472072184</v>
      </c>
      <c r="S232" s="56">
        <f t="shared" si="29"/>
        <v>1.1395264472072184</v>
      </c>
      <c r="T232" s="55">
        <f t="shared" si="33"/>
        <v>16705.158541179731</v>
      </c>
      <c r="U232" s="105">
        <f t="shared" si="34"/>
        <v>0.93489124240541399</v>
      </c>
      <c r="V232" s="106">
        <f t="shared" si="35"/>
        <v>4.2228506016881751</v>
      </c>
      <c r="W232" s="107">
        <f t="shared" si="31"/>
        <v>0.95125960327731462</v>
      </c>
      <c r="X232" s="106">
        <f t="shared" si="32"/>
        <v>3.5444404523326749E-2</v>
      </c>
    </row>
    <row r="233" spans="2:24" ht="15">
      <c r="B233" s="15"/>
      <c r="C233" s="15"/>
      <c r="D233" s="15"/>
      <c r="E233" s="15"/>
      <c r="F233" s="15"/>
      <c r="G233" s="15"/>
      <c r="M233" s="102">
        <v>1282000</v>
      </c>
      <c r="N233" s="103">
        <v>282800</v>
      </c>
      <c r="O233" s="104">
        <v>22.058900000000001</v>
      </c>
      <c r="P233" s="103">
        <v>230.06</v>
      </c>
      <c r="Q233" s="104">
        <v>61.22</v>
      </c>
      <c r="R233" s="56">
        <f t="shared" si="30"/>
        <v>1.1236406813039868</v>
      </c>
      <c r="S233" s="56">
        <f t="shared" si="29"/>
        <v>1.1236406813039868</v>
      </c>
      <c r="T233" s="55">
        <f t="shared" si="33"/>
        <v>16823.783854995301</v>
      </c>
      <c r="U233" s="105">
        <f t="shared" si="34"/>
        <v>0.93569199948540627</v>
      </c>
      <c r="V233" s="106">
        <f t="shared" si="35"/>
        <v>4.2259236800785365</v>
      </c>
      <c r="W233" s="107">
        <f t="shared" si="31"/>
        <v>0.92399210700162371</v>
      </c>
      <c r="X233" s="106">
        <f t="shared" si="32"/>
        <v>3.9859553220966175E-2</v>
      </c>
    </row>
    <row r="234" spans="2:24" ht="15">
      <c r="B234" s="15"/>
      <c r="C234" s="15"/>
      <c r="D234" s="15"/>
      <c r="E234" s="15"/>
      <c r="F234" s="15"/>
      <c r="G234" s="15"/>
      <c r="M234" s="99">
        <v>1370000</v>
      </c>
      <c r="N234" s="100">
        <v>342000</v>
      </c>
      <c r="O234" s="101">
        <v>23.664239999999999</v>
      </c>
      <c r="P234" s="100">
        <v>231.06</v>
      </c>
      <c r="Q234" s="101">
        <v>60.65</v>
      </c>
      <c r="R234" s="56">
        <f t="shared" si="30"/>
        <v>1.1941493669316774</v>
      </c>
      <c r="S234" s="56">
        <f t="shared" si="29"/>
        <v>1.1941493669316774</v>
      </c>
      <c r="T234" s="55">
        <f t="shared" si="33"/>
        <v>16399.774053021756</v>
      </c>
      <c r="U234" s="105">
        <f t="shared" si="34"/>
        <v>0.93212653229255005</v>
      </c>
      <c r="V234" s="106">
        <f t="shared" si="35"/>
        <v>4.2148378646207574</v>
      </c>
      <c r="W234" s="107">
        <f t="shared" si="31"/>
        <v>1.0219611568116029</v>
      </c>
      <c r="X234" s="106">
        <f t="shared" si="32"/>
        <v>2.9648779704354911E-2</v>
      </c>
    </row>
    <row r="235" spans="2:24" ht="15">
      <c r="B235" s="15"/>
      <c r="C235" s="15"/>
      <c r="D235" s="15"/>
      <c r="E235" s="15"/>
      <c r="F235" s="15"/>
      <c r="G235" s="15"/>
      <c r="M235" s="102">
        <v>1336000</v>
      </c>
      <c r="N235" s="103">
        <v>314500</v>
      </c>
      <c r="O235" s="104">
        <v>23.534500000000001</v>
      </c>
      <c r="P235" s="103">
        <v>232.06</v>
      </c>
      <c r="Q235" s="104">
        <v>60.75</v>
      </c>
      <c r="R235" s="56">
        <f t="shared" si="30"/>
        <v>1.1656546654492568</v>
      </c>
      <c r="S235" s="56">
        <f t="shared" si="29"/>
        <v>1.1656546654492568</v>
      </c>
      <c r="T235" s="55">
        <f t="shared" si="33"/>
        <v>16606.935778417821</v>
      </c>
      <c r="U235" s="105">
        <f t="shared" si="34"/>
        <v>0.93357097217241025</v>
      </c>
      <c r="V235" s="106">
        <f t="shared" si="35"/>
        <v>4.2202895061846535</v>
      </c>
      <c r="W235" s="107">
        <f t="shared" si="31"/>
        <v>0.97391987439712047</v>
      </c>
      <c r="X235" s="106">
        <f t="shared" si="32"/>
        <v>3.6762230099806371E-2</v>
      </c>
    </row>
    <row r="236" spans="2:24" ht="15">
      <c r="B236" s="15"/>
      <c r="C236" s="15"/>
      <c r="D236" s="15"/>
      <c r="E236" s="15"/>
      <c r="F236" s="15"/>
      <c r="G236" s="15"/>
      <c r="M236" s="102">
        <v>1253000</v>
      </c>
      <c r="N236" s="103">
        <v>290400</v>
      </c>
      <c r="O236" s="104">
        <v>23.172499999999999</v>
      </c>
      <c r="P236" s="103">
        <v>233.06</v>
      </c>
      <c r="Q236" s="104">
        <v>61.28</v>
      </c>
      <c r="R236" s="56">
        <f t="shared" si="30"/>
        <v>1.0988540362502861</v>
      </c>
      <c r="S236" s="56">
        <f t="shared" si="29"/>
        <v>1.0988540362502861</v>
      </c>
      <c r="T236" s="55">
        <f t="shared" si="33"/>
        <v>17000.308218668521</v>
      </c>
      <c r="U236" s="105">
        <f t="shared" si="34"/>
        <v>0.93693848337138586</v>
      </c>
      <c r="V236" s="106">
        <f t="shared" si="35"/>
        <v>4.2304567952873047</v>
      </c>
      <c r="W236" s="107">
        <f t="shared" si="31"/>
        <v>0.88361528576634463</v>
      </c>
      <c r="X236" s="106">
        <f t="shared" si="32"/>
        <v>4.6327719709888415E-2</v>
      </c>
    </row>
    <row r="237" spans="2:24" ht="15">
      <c r="B237" s="15"/>
      <c r="C237" s="15"/>
      <c r="D237" s="15"/>
      <c r="E237" s="15"/>
      <c r="F237" s="15"/>
      <c r="G237" s="15"/>
      <c r="M237" s="102">
        <v>1219000</v>
      </c>
      <c r="N237" s="103">
        <v>281600</v>
      </c>
      <c r="O237" s="104">
        <v>23.0991</v>
      </c>
      <c r="P237" s="103">
        <v>234.06</v>
      </c>
      <c r="Q237" s="104">
        <v>61.29</v>
      </c>
      <c r="R237" s="56">
        <f t="shared" si="30"/>
        <v>1.0691389870166239</v>
      </c>
      <c r="S237" s="56">
        <f t="shared" si="29"/>
        <v>1.0691389870166239</v>
      </c>
      <c r="T237" s="55">
        <f t="shared" si="33"/>
        <v>17208.213642864259</v>
      </c>
      <c r="U237" s="105">
        <f t="shared" si="34"/>
        <v>0.93842810941349586</v>
      </c>
      <c r="V237" s="106">
        <f t="shared" si="35"/>
        <v>4.2357357892518541</v>
      </c>
      <c r="W237" s="107">
        <f t="shared" si="31"/>
        <v>0.83636192938341125</v>
      </c>
      <c r="X237" s="106">
        <f t="shared" si="32"/>
        <v>5.4185158560376007E-2</v>
      </c>
    </row>
    <row r="238" spans="2:24" ht="15">
      <c r="B238" s="15"/>
      <c r="C238" s="15"/>
      <c r="D238" s="15"/>
      <c r="E238" s="15"/>
      <c r="F238" s="15"/>
      <c r="G238" s="15"/>
      <c r="M238" s="102">
        <v>1188000</v>
      </c>
      <c r="N238" s="103">
        <v>274700</v>
      </c>
      <c r="O238" s="104">
        <v>23.1143</v>
      </c>
      <c r="P238" s="103">
        <v>235.06</v>
      </c>
      <c r="Q238" s="104">
        <v>61.34</v>
      </c>
      <c r="R238" s="56">
        <f t="shared" si="30"/>
        <v>1.042447676494193</v>
      </c>
      <c r="S238" s="56">
        <f t="shared" si="29"/>
        <v>1.042447676494193</v>
      </c>
      <c r="T238" s="55">
        <f t="shared" si="33"/>
        <v>17399.599060856533</v>
      </c>
      <c r="U238" s="105">
        <f t="shared" si="34"/>
        <v>0.93976181225863598</v>
      </c>
      <c r="V238" s="106">
        <f t="shared" si="35"/>
        <v>4.2405392409456022</v>
      </c>
      <c r="W238" s="107">
        <f t="shared" si="31"/>
        <v>0.79314638837642093</v>
      </c>
      <c r="X238" s="106">
        <f t="shared" si="32"/>
        <v>6.2151132257180407E-2</v>
      </c>
    </row>
    <row r="239" spans="2:24" ht="15">
      <c r="B239" s="15"/>
      <c r="C239" s="15"/>
      <c r="D239" s="15"/>
      <c r="E239" s="15"/>
      <c r="F239" s="15"/>
      <c r="G239" s="15"/>
      <c r="M239" s="102">
        <v>1161000</v>
      </c>
      <c r="N239" s="103">
        <v>268100</v>
      </c>
      <c r="O239" s="104">
        <v>23.088200000000001</v>
      </c>
      <c r="P239" s="103">
        <v>236.06</v>
      </c>
      <c r="Q239" s="104">
        <v>61.38</v>
      </c>
      <c r="R239" s="56">
        <f t="shared" si="30"/>
        <v>1.0191441751018624</v>
      </c>
      <c r="S239" s="56">
        <f t="shared" si="29"/>
        <v>1.0191441751018624</v>
      </c>
      <c r="T239" s="55">
        <f t="shared" si="33"/>
        <v>17571.429031879514</v>
      </c>
      <c r="U239" s="105">
        <f t="shared" si="34"/>
        <v>0.94092289456782952</v>
      </c>
      <c r="V239" s="106">
        <f t="shared" si="35"/>
        <v>4.2448070828056217</v>
      </c>
      <c r="W239" s="107">
        <f t="shared" si="31"/>
        <v>0.75457380495304704</v>
      </c>
      <c r="X239" s="106">
        <f t="shared" si="32"/>
        <v>6.9997480760681158E-2</v>
      </c>
    </row>
    <row r="240" spans="2:24" ht="15">
      <c r="B240" s="15"/>
      <c r="C240" s="15"/>
      <c r="D240" s="15"/>
      <c r="E240" s="15"/>
      <c r="F240" s="15"/>
      <c r="G240" s="15"/>
      <c r="M240" s="102">
        <v>1138000</v>
      </c>
      <c r="N240" s="103">
        <v>262600</v>
      </c>
      <c r="O240" s="104">
        <v>23.0761</v>
      </c>
      <c r="P240" s="103">
        <v>237.06</v>
      </c>
      <c r="Q240" s="104">
        <v>61.38</v>
      </c>
      <c r="R240" s="56">
        <f t="shared" si="30"/>
        <v>0.99895441108175642</v>
      </c>
      <c r="S240" s="56">
        <f t="shared" si="29"/>
        <v>0.99895441108175642</v>
      </c>
      <c r="T240" s="55">
        <f t="shared" si="33"/>
        <v>17724.922570854986</v>
      </c>
      <c r="U240" s="105">
        <f t="shared" si="34"/>
        <v>0.94192633326105413</v>
      </c>
      <c r="V240" s="106">
        <f t="shared" si="35"/>
        <v>4.2485843466971991</v>
      </c>
      <c r="W240" s="107">
        <f t="shared" si="31"/>
        <v>0.72029645823801225</v>
      </c>
      <c r="X240" s="106">
        <f t="shared" si="32"/>
        <v>7.7650254683066355E-2</v>
      </c>
    </row>
    <row r="241" spans="2:24" ht="15">
      <c r="B241" s="15"/>
      <c r="C241" s="15"/>
      <c r="D241" s="15"/>
      <c r="E241" s="15"/>
      <c r="F241" s="15"/>
      <c r="G241" s="15"/>
      <c r="M241" s="102">
        <v>1122000</v>
      </c>
      <c r="N241" s="103">
        <v>258700</v>
      </c>
      <c r="O241" s="104">
        <v>23.051600000000001</v>
      </c>
      <c r="P241" s="103">
        <v>238.06</v>
      </c>
      <c r="Q241" s="104">
        <v>61.42</v>
      </c>
      <c r="R241" s="56">
        <f t="shared" si="30"/>
        <v>0.98528431897894098</v>
      </c>
      <c r="S241" s="56">
        <f t="shared" si="29"/>
        <v>0.98528431897894098</v>
      </c>
      <c r="T241" s="55">
        <f t="shared" si="33"/>
        <v>17837.924679829623</v>
      </c>
      <c r="U241" s="105">
        <f t="shared" si="34"/>
        <v>0.94260442792562693</v>
      </c>
      <c r="V241" s="106">
        <f t="shared" si="35"/>
        <v>4.2513443257953627</v>
      </c>
      <c r="W241" s="107">
        <f t="shared" si="31"/>
        <v>0.69516803182263054</v>
      </c>
      <c r="X241" s="106">
        <f t="shared" si="32"/>
        <v>8.4167460073362774E-2</v>
      </c>
    </row>
    <row r="242" spans="2:24" ht="15">
      <c r="B242" s="15"/>
      <c r="C242" s="15"/>
      <c r="D242" s="15"/>
      <c r="E242" s="15"/>
      <c r="F242" s="15"/>
      <c r="G242" s="15"/>
      <c r="M242" s="102">
        <v>1102000</v>
      </c>
      <c r="N242" s="103">
        <v>254300</v>
      </c>
      <c r="O242" s="104">
        <v>23.081800000000001</v>
      </c>
      <c r="P242" s="103">
        <v>239.06</v>
      </c>
      <c r="Q242" s="104">
        <v>61.41</v>
      </c>
      <c r="R242" s="56">
        <f t="shared" si="30"/>
        <v>0.96762929351897187</v>
      </c>
      <c r="S242" s="56">
        <f t="shared" si="29"/>
        <v>0.96762929351897187</v>
      </c>
      <c r="T242" s="55">
        <f t="shared" si="33"/>
        <v>17976.201667817761</v>
      </c>
      <c r="U242" s="105">
        <f t="shared" si="34"/>
        <v>0.94347862844059294</v>
      </c>
      <c r="V242" s="106">
        <f t="shared" si="35"/>
        <v>4.254697931614519</v>
      </c>
      <c r="W242" s="107">
        <f t="shared" si="31"/>
        <v>0.66454073444021766</v>
      </c>
      <c r="X242" s="106">
        <f t="shared" si="32"/>
        <v>9.1862674644435482E-2</v>
      </c>
    </row>
    <row r="243" spans="2:24" ht="15">
      <c r="B243" s="15"/>
      <c r="C243" s="15"/>
      <c r="D243" s="15"/>
      <c r="E243" s="15"/>
      <c r="F243" s="15"/>
      <c r="G243" s="15"/>
      <c r="M243" s="102">
        <v>1085000</v>
      </c>
      <c r="N243" s="103">
        <v>250300</v>
      </c>
      <c r="O243" s="104">
        <v>23.076499999999999</v>
      </c>
      <c r="P243" s="103">
        <v>240.06</v>
      </c>
      <c r="Q243" s="104">
        <v>61.34</v>
      </c>
      <c r="R243" s="56">
        <f t="shared" si="30"/>
        <v>0.95206711194966265</v>
      </c>
      <c r="S243" s="56">
        <f t="shared" si="29"/>
        <v>0.95206711194966265</v>
      </c>
      <c r="T243" s="55">
        <f t="shared" si="33"/>
        <v>18101.456016474429</v>
      </c>
      <c r="U243" s="105">
        <f t="shared" si="34"/>
        <v>0.94424774390987654</v>
      </c>
      <c r="V243" s="106">
        <f t="shared" si="35"/>
        <v>4.2577135093712917</v>
      </c>
      <c r="W243" s="107">
        <f t="shared" si="31"/>
        <v>0.6369120536740791</v>
      </c>
      <c r="X243" s="106">
        <f t="shared" si="32"/>
        <v>9.9322710756686458E-2</v>
      </c>
    </row>
    <row r="244" spans="2:24" ht="15">
      <c r="B244" s="15"/>
      <c r="C244" s="15"/>
      <c r="D244" s="15"/>
      <c r="E244" s="15"/>
      <c r="F244" s="15"/>
      <c r="G244" s="15"/>
      <c r="M244" s="99">
        <v>1168000</v>
      </c>
      <c r="N244" s="100">
        <v>315400</v>
      </c>
      <c r="O244" s="101">
        <v>24.751259999999998</v>
      </c>
      <c r="P244" s="100">
        <v>241.06</v>
      </c>
      <c r="Q244" s="101">
        <v>60.36</v>
      </c>
      <c r="R244" s="56">
        <f t="shared" si="30"/>
        <v>1.0151670612032706</v>
      </c>
      <c r="S244" s="56">
        <f t="shared" si="29"/>
        <v>1.0151670612032706</v>
      </c>
      <c r="T244" s="55">
        <f t="shared" si="33"/>
        <v>17684.407299279297</v>
      </c>
      <c r="U244" s="105">
        <f t="shared" si="34"/>
        <v>0.94112074204553109</v>
      </c>
      <c r="V244" s="106">
        <f t="shared" si="35"/>
        <v>4.2475905088233219</v>
      </c>
      <c r="W244" s="107">
        <f t="shared" si="31"/>
        <v>0.72932783435557624</v>
      </c>
      <c r="X244" s="106">
        <f t="shared" si="32"/>
        <v>8.1704063604887675E-2</v>
      </c>
    </row>
    <row r="245" spans="2:24" ht="15">
      <c r="B245" s="15"/>
      <c r="C245" s="15"/>
      <c r="D245" s="15"/>
      <c r="E245" s="15"/>
      <c r="F245" s="15"/>
      <c r="G245" s="15"/>
      <c r="M245" s="102">
        <v>1137000</v>
      </c>
      <c r="N245" s="103">
        <v>278300</v>
      </c>
      <c r="O245" s="104">
        <v>24.482199999999999</v>
      </c>
      <c r="P245" s="103">
        <v>242.06</v>
      </c>
      <c r="Q245" s="104">
        <v>60.5</v>
      </c>
      <c r="R245" s="56">
        <f t="shared" si="30"/>
        <v>0.9895944262836659</v>
      </c>
      <c r="S245" s="56">
        <f t="shared" si="29"/>
        <v>0.9895944262836659</v>
      </c>
      <c r="T245" s="55">
        <f t="shared" si="33"/>
        <v>17886.89173662326</v>
      </c>
      <c r="U245" s="105">
        <f t="shared" si="34"/>
        <v>0.94239074254821875</v>
      </c>
      <c r="V245" s="106">
        <f t="shared" si="35"/>
        <v>4.2525348783586292</v>
      </c>
      <c r="W245" s="107">
        <f t="shared" si="31"/>
        <v>0.68430697773927385</v>
      </c>
      <c r="X245" s="106">
        <f t="shared" si="32"/>
        <v>9.3200426238744818E-2</v>
      </c>
    </row>
    <row r="246" spans="2:24" ht="15">
      <c r="B246" s="15"/>
      <c r="C246" s="15"/>
      <c r="D246" s="15"/>
      <c r="E246" s="15"/>
      <c r="F246" s="15"/>
      <c r="G246" s="15"/>
      <c r="M246" s="102">
        <v>1063000</v>
      </c>
      <c r="N246" s="103">
        <v>257000</v>
      </c>
      <c r="O246" s="104">
        <v>24.184200000000001</v>
      </c>
      <c r="P246" s="103">
        <v>243.06</v>
      </c>
      <c r="Q246" s="104">
        <v>61.18</v>
      </c>
      <c r="R246" s="56">
        <f t="shared" si="30"/>
        <v>0.93133518606662258</v>
      </c>
      <c r="S246" s="56">
        <f t="shared" si="29"/>
        <v>0.93133518606662258</v>
      </c>
      <c r="T246" s="55">
        <f t="shared" si="33"/>
        <v>18264.800920145943</v>
      </c>
      <c r="U246" s="105">
        <f t="shared" si="34"/>
        <v>0.94527024755011446</v>
      </c>
      <c r="V246" s="106">
        <f t="shared" si="35"/>
        <v>4.2616149429178636</v>
      </c>
      <c r="W246" s="107">
        <f t="shared" si="31"/>
        <v>0.6010424354700632</v>
      </c>
      <c r="X246" s="106">
        <f t="shared" si="32"/>
        <v>0.10909330109664098</v>
      </c>
    </row>
    <row r="247" spans="2:24" ht="15">
      <c r="B247" s="15"/>
      <c r="C247" s="15"/>
      <c r="D247" s="15"/>
      <c r="E247" s="15"/>
      <c r="F247" s="15"/>
      <c r="G247" s="15"/>
      <c r="M247" s="102">
        <v>1028000</v>
      </c>
      <c r="N247" s="103">
        <v>247800</v>
      </c>
      <c r="O247" s="104">
        <v>24.109300000000001</v>
      </c>
      <c r="P247" s="103">
        <v>244.06</v>
      </c>
      <c r="Q247" s="104">
        <v>61.32</v>
      </c>
      <c r="R247" s="56">
        <f t="shared" si="30"/>
        <v>0.90187852460373463</v>
      </c>
      <c r="S247" s="56">
        <f t="shared" si="29"/>
        <v>0.90187852460373463</v>
      </c>
      <c r="T247" s="55">
        <f t="shared" si="33"/>
        <v>18485.572386531614</v>
      </c>
      <c r="U247" s="105">
        <f t="shared" si="34"/>
        <v>0.94671892948666181</v>
      </c>
      <c r="V247" s="106">
        <f t="shared" si="35"/>
        <v>4.2668329025944693</v>
      </c>
      <c r="W247" s="107">
        <f t="shared" si="31"/>
        <v>0.55284788101362636</v>
      </c>
      <c r="X247" s="106">
        <f t="shared" si="32"/>
        <v>0.12182239016492519</v>
      </c>
    </row>
    <row r="248" spans="2:24" ht="15">
      <c r="B248" s="15"/>
      <c r="C248" s="15"/>
      <c r="D248" s="15"/>
      <c r="E248" s="15"/>
      <c r="F248" s="15"/>
      <c r="G248" s="15"/>
      <c r="M248" s="102">
        <v>1012000</v>
      </c>
      <c r="N248" s="103">
        <v>243200</v>
      </c>
      <c r="O248" s="104">
        <v>24.0366</v>
      </c>
      <c r="P248" s="103">
        <v>245.06</v>
      </c>
      <c r="Q248" s="104">
        <v>61.32</v>
      </c>
      <c r="R248" s="56">
        <f t="shared" si="30"/>
        <v>0.88784150476554424</v>
      </c>
      <c r="S248" s="56">
        <f t="shared" si="29"/>
        <v>0.88784150476554424</v>
      </c>
      <c r="T248" s="55">
        <f t="shared" si="33"/>
        <v>18608.729357752654</v>
      </c>
      <c r="U248" s="105">
        <f t="shared" si="34"/>
        <v>0.94740757532469744</v>
      </c>
      <c r="V248" s="106">
        <f t="shared" si="35"/>
        <v>4.2697167196242543</v>
      </c>
      <c r="W248" s="107">
        <f t="shared" si="31"/>
        <v>0.52610325464376473</v>
      </c>
      <c r="X248" s="106">
        <f t="shared" si="32"/>
        <v>0.13085456160116712</v>
      </c>
    </row>
    <row r="249" spans="2:24" ht="15">
      <c r="B249" s="15"/>
      <c r="C249" s="15"/>
      <c r="D249" s="15"/>
      <c r="E249" s="15"/>
      <c r="F249" s="15"/>
      <c r="G249" s="15"/>
      <c r="M249" s="102">
        <v>989800</v>
      </c>
      <c r="N249" s="103">
        <v>238700</v>
      </c>
      <c r="O249" s="104">
        <v>24.120100000000001</v>
      </c>
      <c r="P249" s="103">
        <v>246.06</v>
      </c>
      <c r="Q249" s="104">
        <v>61.37</v>
      </c>
      <c r="R249" s="56">
        <f t="shared" si="30"/>
        <v>0.86877934404802981</v>
      </c>
      <c r="S249" s="56">
        <f t="shared" si="29"/>
        <v>0.86877934404802981</v>
      </c>
      <c r="T249" s="55">
        <f t="shared" si="33"/>
        <v>18765.988001499543</v>
      </c>
      <c r="U249" s="105">
        <f t="shared" si="34"/>
        <v>0.94834100598909365</v>
      </c>
      <c r="V249" s="106">
        <f t="shared" si="35"/>
        <v>4.2733714343128559</v>
      </c>
      <c r="W249" s="107">
        <f t="shared" si="31"/>
        <v>0.49209749836716554</v>
      </c>
      <c r="X249" s="106">
        <f t="shared" si="32"/>
        <v>0.14188921286554243</v>
      </c>
    </row>
    <row r="250" spans="2:24" ht="15">
      <c r="B250" s="15"/>
      <c r="C250" s="15"/>
      <c r="D250" s="15"/>
      <c r="E250" s="15"/>
      <c r="F250" s="15"/>
      <c r="G250" s="15"/>
      <c r="M250" s="102">
        <v>969000</v>
      </c>
      <c r="N250" s="103">
        <v>233100</v>
      </c>
      <c r="O250" s="104">
        <v>24.0532</v>
      </c>
      <c r="P250" s="103">
        <v>247.06</v>
      </c>
      <c r="Q250" s="104">
        <v>61.4</v>
      </c>
      <c r="R250" s="56">
        <f t="shared" si="30"/>
        <v>0.85076550318971311</v>
      </c>
      <c r="S250" s="56">
        <f t="shared" si="29"/>
        <v>0.85076550318971311</v>
      </c>
      <c r="T250" s="55">
        <f t="shared" si="33"/>
        <v>18915.798563458895</v>
      </c>
      <c r="U250" s="105">
        <f t="shared" si="34"/>
        <v>0.94922126286111985</v>
      </c>
      <c r="V250" s="106">
        <f t="shared" si="35"/>
        <v>4.2768246805155146</v>
      </c>
      <c r="W250" s="107">
        <f t="shared" si="31"/>
        <v>0.45985111234634601</v>
      </c>
      <c r="X250" s="106">
        <f t="shared" si="32"/>
        <v>0.15281406096844077</v>
      </c>
    </row>
    <row r="251" spans="2:24" ht="15">
      <c r="B251" s="15"/>
      <c r="C251" s="15"/>
      <c r="D251" s="15"/>
      <c r="E251" s="15"/>
      <c r="F251" s="15"/>
      <c r="G251" s="15"/>
      <c r="M251" s="102">
        <v>953400</v>
      </c>
      <c r="N251" s="103">
        <v>229300</v>
      </c>
      <c r="O251" s="104">
        <v>24.048400000000001</v>
      </c>
      <c r="P251" s="103">
        <v>248.06</v>
      </c>
      <c r="Q251" s="104">
        <v>61.39</v>
      </c>
      <c r="R251" s="56">
        <f t="shared" si="30"/>
        <v>0.83698930184696108</v>
      </c>
      <c r="S251" s="56">
        <f t="shared" si="29"/>
        <v>0.83698930184696108</v>
      </c>
      <c r="T251" s="55">
        <f t="shared" si="33"/>
        <v>19037.257583332783</v>
      </c>
      <c r="U251" s="105">
        <f t="shared" si="34"/>
        <v>0.94989324309174838</v>
      </c>
      <c r="V251" s="106">
        <f t="shared" si="35"/>
        <v>4.2796043861594004</v>
      </c>
      <c r="W251" s="107">
        <f t="shared" si="31"/>
        <v>0.43381264376172801</v>
      </c>
      <c r="X251" s="106">
        <f t="shared" si="32"/>
        <v>0.16255141762477693</v>
      </c>
    </row>
    <row r="252" spans="2:24" ht="15">
      <c r="B252" s="15"/>
      <c r="C252" s="15"/>
      <c r="D252" s="15"/>
      <c r="E252" s="15"/>
      <c r="F252" s="15"/>
      <c r="G252" s="15"/>
      <c r="M252" s="102">
        <v>938500</v>
      </c>
      <c r="N252" s="103">
        <v>225900</v>
      </c>
      <c r="O252" s="104">
        <v>24.072199999999999</v>
      </c>
      <c r="P252" s="103">
        <v>249.06</v>
      </c>
      <c r="Q252" s="104">
        <v>61.4</v>
      </c>
      <c r="R252" s="56">
        <f t="shared" si="30"/>
        <v>0.82398702243915967</v>
      </c>
      <c r="S252" s="56">
        <f t="shared" si="29"/>
        <v>0.82398702243915967</v>
      </c>
      <c r="T252" s="55">
        <f t="shared" si="33"/>
        <v>19153.533041388207</v>
      </c>
      <c r="U252" s="105">
        <f t="shared" si="34"/>
        <v>0.95052652034016771</v>
      </c>
      <c r="V252" s="106">
        <f t="shared" si="35"/>
        <v>4.282248895216151</v>
      </c>
      <c r="W252" s="107">
        <f t="shared" si="31"/>
        <v>0.4089728493238205</v>
      </c>
      <c r="X252" s="106">
        <f t="shared" si="32"/>
        <v>0.17223676388660872</v>
      </c>
    </row>
    <row r="253" spans="2:24" ht="15">
      <c r="B253" s="15"/>
      <c r="C253" s="15"/>
      <c r="D253" s="15"/>
      <c r="E253" s="15"/>
      <c r="F253" s="15"/>
      <c r="G253" s="15"/>
      <c r="M253" s="102">
        <v>923700</v>
      </c>
      <c r="N253" s="103">
        <v>222200</v>
      </c>
      <c r="O253" s="104">
        <v>24.056100000000001</v>
      </c>
      <c r="P253" s="103">
        <v>250.06</v>
      </c>
      <c r="Q253" s="104">
        <v>61.42</v>
      </c>
      <c r="R253" s="56">
        <f t="shared" si="30"/>
        <v>0.81114717062464148</v>
      </c>
      <c r="S253" s="56">
        <f t="shared" si="29"/>
        <v>0.81114717062464148</v>
      </c>
      <c r="T253" s="55">
        <f t="shared" si="33"/>
        <v>19268.552120272772</v>
      </c>
      <c r="U253" s="105">
        <f t="shared" si="34"/>
        <v>0.95115098164822864</v>
      </c>
      <c r="V253" s="106">
        <f t="shared" si="35"/>
        <v>4.2848490820762981</v>
      </c>
      <c r="W253" s="107">
        <f t="shared" si="31"/>
        <v>0.38448477952870519</v>
      </c>
      <c r="X253" s="106">
        <f t="shared" si="32"/>
        <v>0.18204079597570169</v>
      </c>
    </row>
    <row r="254" spans="2:24" ht="15">
      <c r="B254" s="15"/>
      <c r="C254" s="15"/>
      <c r="D254" s="15"/>
      <c r="E254" s="15"/>
      <c r="F254" s="15"/>
      <c r="G254" s="15"/>
      <c r="M254" s="99">
        <v>959000</v>
      </c>
      <c r="N254" s="100">
        <v>283100</v>
      </c>
      <c r="O254" s="101">
        <v>25.736699999999999</v>
      </c>
      <c r="P254" s="100">
        <v>251.06</v>
      </c>
      <c r="Q254" s="101">
        <v>61.1</v>
      </c>
      <c r="R254" s="56">
        <f t="shared" si="30"/>
        <v>0.83957048139301715</v>
      </c>
      <c r="S254" s="56">
        <f t="shared" si="29"/>
        <v>0.83957048139301715</v>
      </c>
      <c r="T254" s="55">
        <f t="shared" si="33"/>
        <v>19030.788789888407</v>
      </c>
      <c r="U254" s="105">
        <f t="shared" si="34"/>
        <v>0.94976741656899466</v>
      </c>
      <c r="V254" s="106">
        <f t="shared" si="35"/>
        <v>4.2794567893378055</v>
      </c>
      <c r="W254" s="107">
        <f t="shared" si="31"/>
        <v>0.43519706788553769</v>
      </c>
      <c r="X254" s="106">
        <f t="shared" si="32"/>
        <v>0.16351785755169099</v>
      </c>
    </row>
    <row r="255" spans="2:24" ht="15">
      <c r="B255" s="15"/>
      <c r="C255" s="15"/>
      <c r="D255" s="15"/>
      <c r="E255" s="15"/>
      <c r="F255" s="15"/>
      <c r="G255" s="15"/>
      <c r="M255" s="102">
        <v>956700</v>
      </c>
      <c r="N255" s="103">
        <v>245500</v>
      </c>
      <c r="O255" s="104">
        <v>25.662199999999999</v>
      </c>
      <c r="P255" s="103">
        <v>252.06</v>
      </c>
      <c r="Q255" s="104">
        <v>61.19</v>
      </c>
      <c r="R255" s="56">
        <f t="shared" si="30"/>
        <v>0.83828214689672953</v>
      </c>
      <c r="S255" s="56">
        <f t="shared" si="29"/>
        <v>0.83828214689672953</v>
      </c>
      <c r="T255" s="55">
        <f t="shared" si="33"/>
        <v>19051.908528728098</v>
      </c>
      <c r="U255" s="105">
        <f t="shared" si="34"/>
        <v>0.94983022444774867</v>
      </c>
      <c r="V255" s="106">
        <f t="shared" si="35"/>
        <v>4.2799384877270183</v>
      </c>
      <c r="W255" s="107">
        <f t="shared" si="31"/>
        <v>0.4306780878586256</v>
      </c>
      <c r="X255" s="106">
        <f t="shared" si="32"/>
        <v>0.16614106894433811</v>
      </c>
    </row>
    <row r="256" spans="2:24" ht="15">
      <c r="B256" s="15"/>
      <c r="C256" s="15"/>
      <c r="D256" s="15"/>
      <c r="E256" s="15"/>
      <c r="F256" s="15"/>
      <c r="G256" s="15"/>
      <c r="M256" s="102">
        <v>905600</v>
      </c>
      <c r="N256" s="103">
        <v>228100</v>
      </c>
      <c r="O256" s="104">
        <v>25.187999999999999</v>
      </c>
      <c r="P256" s="103">
        <v>253.06</v>
      </c>
      <c r="Q256" s="104">
        <v>61.46</v>
      </c>
      <c r="R256" s="56">
        <f t="shared" si="30"/>
        <v>0.79555491014447477</v>
      </c>
      <c r="S256" s="56">
        <f t="shared" si="29"/>
        <v>0.79555491014447477</v>
      </c>
      <c r="T256" s="55">
        <f t="shared" si="33"/>
        <v>19367.989544155444</v>
      </c>
      <c r="U256" s="105">
        <f t="shared" si="34"/>
        <v>0.9519081000412718</v>
      </c>
      <c r="V256" s="106">
        <f t="shared" si="35"/>
        <v>4.2870845419790697</v>
      </c>
      <c r="W256" s="107">
        <f t="shared" si="31"/>
        <v>0.36338030977291602</v>
      </c>
      <c r="X256" s="106">
        <f t="shared" si="32"/>
        <v>0.18677488520631649</v>
      </c>
    </row>
    <row r="257" spans="2:24" ht="15">
      <c r="B257" s="15"/>
      <c r="C257" s="15"/>
      <c r="D257" s="15"/>
      <c r="E257" s="15"/>
      <c r="F257" s="15"/>
      <c r="G257" s="15"/>
      <c r="M257" s="102">
        <v>881800</v>
      </c>
      <c r="N257" s="103">
        <v>221100</v>
      </c>
      <c r="O257" s="104">
        <v>25.071400000000001</v>
      </c>
      <c r="P257" s="103">
        <v>254.06</v>
      </c>
      <c r="Q257" s="104">
        <v>61.51</v>
      </c>
      <c r="R257" s="56">
        <f t="shared" si="30"/>
        <v>0.77501435437027566</v>
      </c>
      <c r="S257" s="56">
        <f t="shared" si="29"/>
        <v>0.77501435437027566</v>
      </c>
      <c r="T257" s="55">
        <f t="shared" si="33"/>
        <v>19545.080353542158</v>
      </c>
      <c r="U257" s="105">
        <f t="shared" si="34"/>
        <v>0.95290348394735602</v>
      </c>
      <c r="V257" s="106">
        <f t="shared" si="35"/>
        <v>4.2910374602391395</v>
      </c>
      <c r="W257" s="107">
        <f t="shared" si="31"/>
        <v>0.32594520595899468</v>
      </c>
      <c r="X257" s="106">
        <f t="shared" si="32"/>
        <v>0.20166310005483309</v>
      </c>
    </row>
    <row r="258" spans="2:24" ht="15">
      <c r="B258" s="15"/>
      <c r="C258" s="15"/>
      <c r="D258" s="15"/>
      <c r="E258" s="15"/>
      <c r="F258" s="15"/>
      <c r="G258" s="15"/>
      <c r="M258" s="102">
        <v>868800</v>
      </c>
      <c r="N258" s="103">
        <v>217700</v>
      </c>
      <c r="O258" s="104">
        <v>25.059799999999999</v>
      </c>
      <c r="P258" s="103">
        <v>255.06</v>
      </c>
      <c r="Q258" s="104">
        <v>61.51</v>
      </c>
      <c r="R258" s="56">
        <f t="shared" si="30"/>
        <v>0.76358864944079774</v>
      </c>
      <c r="S258" s="56">
        <f t="shared" si="29"/>
        <v>0.76358864944079774</v>
      </c>
      <c r="T258" s="55">
        <f t="shared" si="33"/>
        <v>19657.003318802894</v>
      </c>
      <c r="U258" s="105">
        <f t="shared" si="34"/>
        <v>0.95345618138794996</v>
      </c>
      <c r="V258" s="106">
        <f t="shared" si="35"/>
        <v>4.2935173109882658</v>
      </c>
      <c r="W258" s="107">
        <f t="shared" si="31"/>
        <v>0.30238421894731005</v>
      </c>
      <c r="X258" s="106">
        <f t="shared" si="32"/>
        <v>0.21270952670682233</v>
      </c>
    </row>
    <row r="259" spans="2:24" ht="15">
      <c r="B259" s="15"/>
      <c r="C259" s="15"/>
      <c r="D259" s="15"/>
      <c r="E259" s="15"/>
      <c r="F259" s="15"/>
      <c r="G259" s="15"/>
      <c r="M259" s="102">
        <v>853600</v>
      </c>
      <c r="N259" s="103">
        <v>214100</v>
      </c>
      <c r="O259" s="104">
        <v>25.075199999999999</v>
      </c>
      <c r="P259" s="103">
        <v>256.06</v>
      </c>
      <c r="Q259" s="104">
        <v>61.54</v>
      </c>
      <c r="R259" s="56">
        <f t="shared" si="30"/>
        <v>0.75044245547522503</v>
      </c>
      <c r="S259" s="56">
        <f t="shared" si="29"/>
        <v>0.75044245547522503</v>
      </c>
      <c r="T259" s="55">
        <f t="shared" si="33"/>
        <v>19782.005280096513</v>
      </c>
      <c r="U259" s="105">
        <f t="shared" si="34"/>
        <v>0.95409123530635764</v>
      </c>
      <c r="V259" s="106">
        <f t="shared" si="35"/>
        <v>4.2962703134461409</v>
      </c>
      <c r="W259" s="107">
        <f t="shared" si="31"/>
        <v>0.27615900545844596</v>
      </c>
      <c r="X259" s="106">
        <f t="shared" si="32"/>
        <v>0.22494479095981856</v>
      </c>
    </row>
    <row r="260" spans="2:24" ht="15">
      <c r="B260" s="15"/>
      <c r="C260" s="15"/>
      <c r="D260" s="15"/>
      <c r="E260" s="15"/>
      <c r="F260" s="15"/>
      <c r="G260" s="15"/>
      <c r="M260" s="102">
        <v>838900</v>
      </c>
      <c r="N260" s="103">
        <v>210200</v>
      </c>
      <c r="O260" s="104">
        <v>25.050699999999999</v>
      </c>
      <c r="P260" s="103">
        <v>257.06</v>
      </c>
      <c r="Q260" s="104">
        <v>61.59</v>
      </c>
      <c r="R260" s="56">
        <f t="shared" si="30"/>
        <v>0.73786753770104108</v>
      </c>
      <c r="S260" s="56">
        <f t="shared" ref="S260:S313" si="36">R260</f>
        <v>0.73786753770104108</v>
      </c>
      <c r="T260" s="55">
        <f t="shared" si="33"/>
        <v>19902.559623844383</v>
      </c>
      <c r="U260" s="105">
        <f t="shared" si="34"/>
        <v>0.95469782482231702</v>
      </c>
      <c r="V260" s="106">
        <f t="shared" si="35"/>
        <v>4.2989089336472013</v>
      </c>
      <c r="W260" s="107">
        <f t="shared" si="31"/>
        <v>0.25095506182867489</v>
      </c>
      <c r="X260" s="106">
        <f t="shared" si="32"/>
        <v>0.23708375916015759</v>
      </c>
    </row>
    <row r="261" spans="2:24" ht="15">
      <c r="B261" s="15"/>
      <c r="C261" s="15"/>
      <c r="D261" s="15"/>
      <c r="E261" s="15"/>
      <c r="F261" s="15"/>
      <c r="G261" s="15"/>
      <c r="M261" s="102">
        <v>826600</v>
      </c>
      <c r="N261" s="103">
        <v>207300</v>
      </c>
      <c r="O261" s="104">
        <v>25.0778</v>
      </c>
      <c r="P261" s="103">
        <v>258.06</v>
      </c>
      <c r="Q261" s="104">
        <v>61.61</v>
      </c>
      <c r="R261" s="56">
        <f t="shared" ref="R261:R313" si="37">M261*SIN(RADIANS(Q261))/10^6</f>
        <v>0.72718611704561542</v>
      </c>
      <c r="S261" s="56">
        <f t="shared" si="36"/>
        <v>0.72718611704561542</v>
      </c>
      <c r="T261" s="55">
        <f t="shared" si="33"/>
        <v>20008.865373563462</v>
      </c>
      <c r="U261" s="105">
        <f t="shared" si="34"/>
        <v>0.95521241108328203</v>
      </c>
      <c r="V261" s="106">
        <f t="shared" si="35"/>
        <v>4.3012224621508803</v>
      </c>
      <c r="W261" s="107">
        <f t="shared" si="31"/>
        <v>0.22880119608135097</v>
      </c>
      <c r="X261" s="106">
        <f t="shared" si="32"/>
        <v>0.24838752944455614</v>
      </c>
    </row>
    <row r="262" spans="2:24" ht="15">
      <c r="B262" s="15"/>
      <c r="C262" s="15"/>
      <c r="D262" s="15"/>
      <c r="E262" s="15"/>
      <c r="F262" s="15"/>
      <c r="G262" s="15"/>
      <c r="M262" s="102">
        <v>812900</v>
      </c>
      <c r="N262" s="103">
        <v>203700</v>
      </c>
      <c r="O262" s="104">
        <v>25.063600000000001</v>
      </c>
      <c r="P262" s="103">
        <v>259.06</v>
      </c>
      <c r="Q262" s="104">
        <v>61.66</v>
      </c>
      <c r="R262" s="56">
        <f t="shared" si="37"/>
        <v>0.71547081587128492</v>
      </c>
      <c r="S262" s="56">
        <f t="shared" si="36"/>
        <v>0.71547081587128492</v>
      </c>
      <c r="T262" s="55">
        <f t="shared" si="33"/>
        <v>20123.025049146971</v>
      </c>
      <c r="U262" s="105">
        <f t="shared" si="34"/>
        <v>0.95577610517196643</v>
      </c>
      <c r="V262" s="106">
        <f t="shared" si="35"/>
        <v>4.3036932678053414</v>
      </c>
      <c r="W262" s="107">
        <f t="shared" si="31"/>
        <v>0.20508420223973367</v>
      </c>
      <c r="X262" s="106">
        <f t="shared" si="32"/>
        <v>0.26049449537428238</v>
      </c>
    </row>
    <row r="263" spans="2:24" ht="15">
      <c r="B263" s="15"/>
      <c r="C263" s="15"/>
      <c r="D263" s="15"/>
      <c r="E263" s="15"/>
      <c r="F263" s="15"/>
      <c r="G263" s="15"/>
      <c r="M263" s="102">
        <v>799900</v>
      </c>
      <c r="N263" s="103">
        <v>200600</v>
      </c>
      <c r="O263" s="104">
        <v>25.0794</v>
      </c>
      <c r="P263" s="103">
        <v>260.06</v>
      </c>
      <c r="Q263" s="104">
        <v>61.65</v>
      </c>
      <c r="R263" s="56">
        <f t="shared" si="37"/>
        <v>0.70396263230307632</v>
      </c>
      <c r="S263" s="56">
        <f t="shared" si="36"/>
        <v>0.70396263230307632</v>
      </c>
      <c r="T263" s="55">
        <f t="shared" si="33"/>
        <v>20235.716126312</v>
      </c>
      <c r="U263" s="105">
        <f t="shared" si="34"/>
        <v>0.95632912213011423</v>
      </c>
      <c r="V263" s="106">
        <f t="shared" si="35"/>
        <v>4.3061185783447034</v>
      </c>
      <c r="W263" s="107">
        <f t="shared" ref="W263:W313" si="38">IF(T263&lt;0,0,$Z$6-$AA$6*T263^$AB$6)</f>
        <v>0.18174643912187705</v>
      </c>
      <c r="X263" s="106">
        <f t="shared" ref="X263:X313" si="39">IF(S263&lt;=0,"",(W263-S263)^2)</f>
        <v>0.27270975242066364</v>
      </c>
    </row>
    <row r="264" spans="2:24" ht="15">
      <c r="B264" s="15"/>
      <c r="C264" s="15"/>
      <c r="D264" s="15"/>
      <c r="E264" s="15"/>
      <c r="F264" s="15"/>
      <c r="G264" s="15"/>
      <c r="M264" s="99">
        <v>828100</v>
      </c>
      <c r="N264" s="100">
        <v>259500</v>
      </c>
      <c r="O264" s="101">
        <v>26.6342</v>
      </c>
      <c r="P264" s="100">
        <v>261.07</v>
      </c>
      <c r="Q264" s="101">
        <v>60.85</v>
      </c>
      <c r="R264" s="56">
        <f t="shared" si="37"/>
        <v>0.72321905042278301</v>
      </c>
      <c r="S264" s="56">
        <f t="shared" si="36"/>
        <v>0.72321905042278301</v>
      </c>
      <c r="T264" s="55">
        <f t="shared" si="33"/>
        <v>20050.248942042814</v>
      </c>
      <c r="U264" s="105">
        <f t="shared" si="34"/>
        <v>0.95540337262401043</v>
      </c>
      <c r="V264" s="106">
        <f t="shared" si="35"/>
        <v>4.3021197691499333</v>
      </c>
      <c r="W264" s="107">
        <f t="shared" si="38"/>
        <v>0.22019486846257408</v>
      </c>
      <c r="X264" s="106">
        <f t="shared" si="39"/>
        <v>0.25303332763673736</v>
      </c>
    </row>
    <row r="265" spans="2:24" ht="15">
      <c r="B265" s="15"/>
      <c r="C265" s="15"/>
      <c r="D265" s="15"/>
      <c r="E265" s="15"/>
      <c r="F265" s="15"/>
      <c r="G265" s="15"/>
      <c r="M265" s="102">
        <v>826200</v>
      </c>
      <c r="N265" s="103">
        <v>221200</v>
      </c>
      <c r="O265" s="104">
        <v>26.768999999999998</v>
      </c>
      <c r="P265" s="103">
        <v>262.07</v>
      </c>
      <c r="Q265" s="104">
        <v>61.01</v>
      </c>
      <c r="R265" s="56">
        <f t="shared" si="37"/>
        <v>0.72268070014449026</v>
      </c>
      <c r="S265" s="56">
        <f t="shared" si="36"/>
        <v>0.72268070014449026</v>
      </c>
      <c r="T265" s="55">
        <f t="shared" si="33"/>
        <v>20061.66027196349</v>
      </c>
      <c r="U265" s="105">
        <f t="shared" si="34"/>
        <v>0.95542928056663101</v>
      </c>
      <c r="V265" s="106">
        <f t="shared" si="35"/>
        <v>4.3023668717110697</v>
      </c>
      <c r="W265" s="107">
        <f t="shared" si="38"/>
        <v>0.21782347103430943</v>
      </c>
      <c r="X265" s="106">
        <f t="shared" si="39"/>
        <v>0.25488082178480964</v>
      </c>
    </row>
    <row r="266" spans="2:24" ht="15">
      <c r="B266" s="15"/>
      <c r="C266" s="15"/>
      <c r="D266" s="15"/>
      <c r="E266" s="15"/>
      <c r="F266" s="15"/>
      <c r="G266" s="15"/>
      <c r="M266" s="102">
        <v>781900</v>
      </c>
      <c r="N266" s="103">
        <v>204400</v>
      </c>
      <c r="O266" s="104">
        <v>26.147300000000001</v>
      </c>
      <c r="P266" s="103">
        <v>263.07</v>
      </c>
      <c r="Q266" s="104">
        <v>61.48</v>
      </c>
      <c r="R266" s="56">
        <f t="shared" si="37"/>
        <v>0.68701682539979469</v>
      </c>
      <c r="S266" s="56">
        <f t="shared" si="36"/>
        <v>0.68701682539979469</v>
      </c>
      <c r="T266" s="55">
        <f t="shared" si="33"/>
        <v>20352.638935530362</v>
      </c>
      <c r="U266" s="105">
        <f t="shared" si="34"/>
        <v>0.95714216015973363</v>
      </c>
      <c r="V266" s="106">
        <f t="shared" si="35"/>
        <v>4.3086207280986013</v>
      </c>
      <c r="W266" s="107">
        <f t="shared" si="38"/>
        <v>0.15760946318984637</v>
      </c>
      <c r="X266" s="106">
        <f t="shared" si="39"/>
        <v>0.28027215516209542</v>
      </c>
    </row>
    <row r="267" spans="2:24" ht="15">
      <c r="B267" s="15"/>
      <c r="C267" s="15"/>
      <c r="D267" s="15"/>
      <c r="E267" s="15"/>
      <c r="F267" s="15"/>
      <c r="G267" s="15"/>
      <c r="M267" s="102">
        <v>759900</v>
      </c>
      <c r="N267" s="103">
        <v>198400</v>
      </c>
      <c r="O267" s="104">
        <v>26.109400000000001</v>
      </c>
      <c r="P267" s="103">
        <v>264.07</v>
      </c>
      <c r="Q267" s="104">
        <v>61.63</v>
      </c>
      <c r="R267" s="56">
        <f t="shared" si="37"/>
        <v>0.66863410153275316</v>
      </c>
      <c r="S267" s="56">
        <f t="shared" si="36"/>
        <v>0.66863410153275316</v>
      </c>
      <c r="T267" s="55">
        <f t="shared" si="33"/>
        <v>20525.647982780967</v>
      </c>
      <c r="U267" s="105">
        <f t="shared" si="34"/>
        <v>0.95802242186643638</v>
      </c>
      <c r="V267" s="106">
        <f t="shared" si="35"/>
        <v>4.3122968764323568</v>
      </c>
      <c r="W267" s="107">
        <f t="shared" si="38"/>
        <v>0.12203699773396615</v>
      </c>
      <c r="X267" s="106">
        <f t="shared" si="39"/>
        <v>0.29876839388122195</v>
      </c>
    </row>
    <row r="268" spans="2:24" ht="15">
      <c r="B268" s="15"/>
      <c r="C268" s="15"/>
      <c r="D268" s="15"/>
      <c r="E268" s="15"/>
      <c r="F268" s="15"/>
      <c r="G268" s="15"/>
      <c r="M268" s="102">
        <v>741800</v>
      </c>
      <c r="N268" s="103">
        <v>193500</v>
      </c>
      <c r="O268" s="104">
        <v>26.081800000000001</v>
      </c>
      <c r="P268" s="103">
        <v>265.07</v>
      </c>
      <c r="Q268" s="104">
        <v>61.67</v>
      </c>
      <c r="R268" s="56">
        <f t="shared" si="37"/>
        <v>0.6529538728088633</v>
      </c>
      <c r="S268" s="56">
        <f t="shared" si="36"/>
        <v>0.6529538728088633</v>
      </c>
      <c r="T268" s="55">
        <f t="shared" si="33"/>
        <v>20678.197957026445</v>
      </c>
      <c r="U268" s="105">
        <f t="shared" si="34"/>
        <v>0.95877186641795997</v>
      </c>
      <c r="V268" s="106">
        <f t="shared" si="35"/>
        <v>4.3155126886085613</v>
      </c>
      <c r="W268" s="107">
        <f t="shared" si="38"/>
        <v>9.0810815635672171E-2</v>
      </c>
      <c r="X268" s="106">
        <f t="shared" si="39"/>
        <v>0.31600481672802161</v>
      </c>
    </row>
    <row r="269" spans="2:24" ht="15">
      <c r="B269" s="15"/>
      <c r="C269" s="15"/>
      <c r="D269" s="15"/>
      <c r="E269" s="15"/>
      <c r="F269" s="15"/>
      <c r="G269" s="15"/>
      <c r="M269" s="102">
        <v>726700</v>
      </c>
      <c r="N269" s="103">
        <v>189500</v>
      </c>
      <c r="O269" s="104">
        <v>26.0777</v>
      </c>
      <c r="P269" s="103">
        <v>266.07</v>
      </c>
      <c r="Q269" s="104">
        <v>61.75</v>
      </c>
      <c r="R269" s="56">
        <f t="shared" si="37"/>
        <v>0.64014329945385362</v>
      </c>
      <c r="S269" s="56">
        <f t="shared" si="36"/>
        <v>0.64014329945385362</v>
      </c>
      <c r="T269" s="55">
        <f t="shared" si="33"/>
        <v>20808.436534903864</v>
      </c>
      <c r="U269" s="105">
        <f t="shared" si="34"/>
        <v>0.95938319585961851</v>
      </c>
      <c r="V269" s="106">
        <f t="shared" si="35"/>
        <v>4.3182394502369927</v>
      </c>
      <c r="W269" s="107">
        <f t="shared" si="38"/>
        <v>6.4254059485325143E-2</v>
      </c>
      <c r="X269" s="106">
        <f t="shared" si="39"/>
        <v>0.33164841671152939</v>
      </c>
    </row>
    <row r="270" spans="2:24" ht="15">
      <c r="B270" s="15"/>
      <c r="C270" s="15"/>
      <c r="D270" s="15"/>
      <c r="E270" s="15"/>
      <c r="F270" s="15"/>
      <c r="G270" s="15"/>
      <c r="M270" s="102">
        <v>712400</v>
      </c>
      <c r="N270" s="103">
        <v>185800</v>
      </c>
      <c r="O270" s="104">
        <v>26.082899999999999</v>
      </c>
      <c r="P270" s="103">
        <v>267.07</v>
      </c>
      <c r="Q270" s="104">
        <v>61.78</v>
      </c>
      <c r="R270" s="56">
        <f t="shared" si="37"/>
        <v>0.62772302967248594</v>
      </c>
      <c r="S270" s="56">
        <f t="shared" si="36"/>
        <v>0.62772302967248594</v>
      </c>
      <c r="T270" s="55">
        <f t="shared" si="33"/>
        <v>20935.604925812866</v>
      </c>
      <c r="U270" s="105">
        <f t="shared" si="34"/>
        <v>0.95997507927257897</v>
      </c>
      <c r="V270" s="106">
        <f t="shared" si="35"/>
        <v>4.3208855141714535</v>
      </c>
      <c r="W270" s="107">
        <f t="shared" si="38"/>
        <v>3.8413419761861078E-2</v>
      </c>
      <c r="X270" s="106">
        <f t="shared" si="39"/>
        <v>0.34728581633301286</v>
      </c>
    </row>
    <row r="271" spans="2:24" ht="15">
      <c r="B271" s="15"/>
      <c r="C271" s="15"/>
      <c r="D271" s="15"/>
      <c r="E271" s="15"/>
      <c r="F271" s="15"/>
      <c r="G271" s="15"/>
      <c r="M271" s="102">
        <v>701000</v>
      </c>
      <c r="N271" s="103">
        <v>182700</v>
      </c>
      <c r="O271" s="104">
        <v>26.070799999999998</v>
      </c>
      <c r="P271" s="103">
        <v>268.07</v>
      </c>
      <c r="Q271" s="104">
        <v>61.82</v>
      </c>
      <c r="R271" s="56">
        <f t="shared" si="37"/>
        <v>0.61790931314261743</v>
      </c>
      <c r="S271" s="56">
        <f t="shared" si="36"/>
        <v>0.61790931314261743</v>
      </c>
      <c r="T271" s="55">
        <f t="shared" ref="T271:T313" si="40">IF(S271&lt;S270,T270+(PI()*$AA$9*(O271)^2*(S270-S271))^($J$6)*(P271-P270)^$J$7,T270-(PI()*$AA$9*(O271)^2*(S271-S270))^($J$6)*(P271-P270)^$J$7)</f>
        <v>21041.326163624857</v>
      </c>
      <c r="U271" s="105">
        <f t="shared" si="34"/>
        <v>0.96044217852332903</v>
      </c>
      <c r="V271" s="106">
        <f t="shared" si="35"/>
        <v>4.323073108456704</v>
      </c>
      <c r="W271" s="107">
        <f t="shared" si="38"/>
        <v>1.699798822501819E-2</v>
      </c>
      <c r="X271" s="106">
        <f t="shared" si="39"/>
        <v>0.36109442041422452</v>
      </c>
    </row>
    <row r="272" spans="2:24" ht="15">
      <c r="B272" s="15"/>
      <c r="C272" s="15"/>
      <c r="D272" s="15"/>
      <c r="E272" s="15"/>
      <c r="F272" s="15"/>
      <c r="G272" s="15"/>
      <c r="M272" s="102">
        <v>688400</v>
      </c>
      <c r="N272" s="103">
        <v>179400</v>
      </c>
      <c r="O272" s="104">
        <v>26.060600000000001</v>
      </c>
      <c r="P272" s="103">
        <v>269.07</v>
      </c>
      <c r="Q272" s="104">
        <v>61.85</v>
      </c>
      <c r="R272" s="56">
        <f t="shared" si="37"/>
        <v>0.60697294660220302</v>
      </c>
      <c r="S272" s="56">
        <f t="shared" si="36"/>
        <v>0.60697294660220302</v>
      </c>
      <c r="T272" s="55">
        <f t="shared" si="40"/>
        <v>21156.310376353464</v>
      </c>
      <c r="U272" s="105">
        <f t="shared" si="34"/>
        <v>0.96096212087384247</v>
      </c>
      <c r="V272" s="106">
        <f t="shared" si="35"/>
        <v>4.3254399297663486</v>
      </c>
      <c r="W272" s="107">
        <f t="shared" si="38"/>
        <v>-6.2251884431852034E-3</v>
      </c>
      <c r="X272" s="106">
        <f t="shared" si="39"/>
        <v>0.3760119528231422</v>
      </c>
    </row>
    <row r="273" spans="2:24" ht="15">
      <c r="B273" s="15"/>
      <c r="C273" s="15"/>
      <c r="D273" s="15"/>
      <c r="E273" s="15"/>
      <c r="F273" s="15"/>
      <c r="G273" s="15"/>
      <c r="M273" s="102">
        <v>680400</v>
      </c>
      <c r="N273" s="103">
        <v>177300</v>
      </c>
      <c r="O273" s="104">
        <v>26.0611</v>
      </c>
      <c r="P273" s="103">
        <v>270.07</v>
      </c>
      <c r="Q273" s="104">
        <v>61.79</v>
      </c>
      <c r="R273" s="56">
        <f t="shared" si="37"/>
        <v>0.59958274320825389</v>
      </c>
      <c r="S273" s="56">
        <f t="shared" si="36"/>
        <v>0.59958274320825389</v>
      </c>
      <c r="T273" s="55">
        <f t="shared" si="40"/>
        <v>21240.974435212869</v>
      </c>
      <c r="U273" s="105">
        <f t="shared" si="34"/>
        <v>0.96131311760468563</v>
      </c>
      <c r="V273" s="106">
        <f t="shared" si="35"/>
        <v>4.3271744362384688</v>
      </c>
      <c r="W273" s="107">
        <f t="shared" si="38"/>
        <v>-2.3279297206457272E-2</v>
      </c>
      <c r="X273" s="106">
        <f t="shared" si="39"/>
        <v>0.38795712138957728</v>
      </c>
    </row>
    <row r="274" spans="2:24" ht="15">
      <c r="B274" s="15"/>
      <c r="C274" s="15"/>
      <c r="D274" s="15"/>
      <c r="E274" s="15"/>
      <c r="F274" s="15"/>
      <c r="G274" s="15"/>
      <c r="M274" s="99">
        <v>707600</v>
      </c>
      <c r="N274" s="100">
        <v>220140</v>
      </c>
      <c r="O274" s="101">
        <v>27.8812</v>
      </c>
      <c r="P274" s="100">
        <v>271.07</v>
      </c>
      <c r="Q274" s="101">
        <v>60.9</v>
      </c>
      <c r="R274" s="56">
        <f t="shared" si="37"/>
        <v>0.61828122501989513</v>
      </c>
      <c r="S274" s="56">
        <f t="shared" si="36"/>
        <v>0.61828122501989513</v>
      </c>
      <c r="T274" s="55">
        <f t="shared" si="40"/>
        <v>21046.711422309596</v>
      </c>
      <c r="U274" s="105">
        <f t="shared" si="34"/>
        <v>0.96042448594906871</v>
      </c>
      <c r="V274" s="106">
        <f t="shared" si="35"/>
        <v>4.3231842463608361</v>
      </c>
      <c r="W274" s="107">
        <f t="shared" si="38"/>
        <v>1.5908744874034042E-2</v>
      </c>
      <c r="X274" s="106">
        <f t="shared" si="39"/>
        <v>0.36285260483707582</v>
      </c>
    </row>
    <row r="275" spans="2:24" ht="15">
      <c r="B275" s="15"/>
      <c r="C275" s="15"/>
      <c r="D275" s="15"/>
      <c r="E275" s="15"/>
      <c r="F275" s="15"/>
      <c r="G275" s="15"/>
      <c r="M275" s="102">
        <v>704500</v>
      </c>
      <c r="N275" s="103">
        <v>195300</v>
      </c>
      <c r="O275" s="104">
        <v>27.729399999999998</v>
      </c>
      <c r="P275" s="103">
        <v>272.07</v>
      </c>
      <c r="Q275" s="104">
        <v>61.04</v>
      </c>
      <c r="R275" s="56">
        <f t="shared" si="37"/>
        <v>0.6164078792532135</v>
      </c>
      <c r="S275" s="56">
        <f t="shared" si="36"/>
        <v>0.6164078792532135</v>
      </c>
      <c r="T275" s="55">
        <f t="shared" si="40"/>
        <v>21078.644753539007</v>
      </c>
      <c r="U275" s="105">
        <f t="shared" si="34"/>
        <v>0.96051359733786057</v>
      </c>
      <c r="V275" s="106">
        <f t="shared" si="35"/>
        <v>4.3238426845774915</v>
      </c>
      <c r="W275" s="107">
        <f t="shared" si="38"/>
        <v>9.4530043597131908E-3</v>
      </c>
      <c r="X275" s="106">
        <f t="shared" si="39"/>
        <v>0.36839422015698459</v>
      </c>
    </row>
    <row r="276" spans="2:24" ht="15">
      <c r="B276" s="15"/>
      <c r="C276" s="15"/>
      <c r="D276" s="15"/>
      <c r="E276" s="15"/>
      <c r="F276" s="15"/>
      <c r="G276" s="15"/>
      <c r="M276" s="102">
        <v>661600</v>
      </c>
      <c r="N276" s="103">
        <v>179600</v>
      </c>
      <c r="O276" s="104">
        <v>27.141300000000001</v>
      </c>
      <c r="P276" s="103">
        <v>273.07</v>
      </c>
      <c r="Q276" s="104">
        <v>61.72</v>
      </c>
      <c r="R276" s="56">
        <f t="shared" si="37"/>
        <v>0.58263326845340857</v>
      </c>
      <c r="S276" s="56">
        <f t="shared" si="36"/>
        <v>0.58263326845340857</v>
      </c>
      <c r="T276" s="55">
        <f t="shared" si="40"/>
        <v>21374.249039785715</v>
      </c>
      <c r="U276" s="105">
        <f t="shared" si="34"/>
        <v>0.96211706087565407</v>
      </c>
      <c r="V276" s="106">
        <f t="shared" si="35"/>
        <v>4.3298908652197952</v>
      </c>
      <c r="W276" s="107">
        <f t="shared" si="38"/>
        <v>-5.0047856483054431E-2</v>
      </c>
      <c r="X276" s="106">
        <f t="shared" si="39"/>
        <v>0.4002854058508683</v>
      </c>
    </row>
    <row r="277" spans="2:24" ht="15">
      <c r="B277" s="15"/>
      <c r="C277" s="15"/>
      <c r="D277" s="15"/>
      <c r="E277" s="15"/>
      <c r="F277" s="15"/>
      <c r="G277" s="15"/>
      <c r="M277" s="102">
        <v>644000</v>
      </c>
      <c r="N277" s="103">
        <v>174500</v>
      </c>
      <c r="O277" s="104">
        <v>27.101299999999998</v>
      </c>
      <c r="P277" s="103">
        <v>274.07</v>
      </c>
      <c r="Q277" s="104">
        <v>61.7</v>
      </c>
      <c r="R277" s="56">
        <f t="shared" si="37"/>
        <v>0.56702741565990034</v>
      </c>
      <c r="S277" s="56">
        <f t="shared" si="36"/>
        <v>0.56702741565990034</v>
      </c>
      <c r="T277" s="55">
        <f t="shared" si="40"/>
        <v>21535.615450419846</v>
      </c>
      <c r="U277" s="105">
        <f t="shared" si="34"/>
        <v>0.96285596017440078</v>
      </c>
      <c r="V277" s="106">
        <f t="shared" si="35"/>
        <v>4.3331572876566353</v>
      </c>
      <c r="W277" s="107">
        <f t="shared" si="38"/>
        <v>-8.2333359279168405E-2</v>
      </c>
      <c r="X277" s="106">
        <f t="shared" si="39"/>
        <v>0.42166941602946789</v>
      </c>
    </row>
    <row r="278" spans="2:24" ht="15">
      <c r="B278" s="15"/>
      <c r="C278" s="15"/>
      <c r="D278" s="15"/>
      <c r="E278" s="15"/>
      <c r="F278" s="15"/>
      <c r="G278" s="15"/>
      <c r="M278" s="102">
        <v>627600</v>
      </c>
      <c r="N278" s="103">
        <v>170000</v>
      </c>
      <c r="O278" s="104">
        <v>27.089200000000002</v>
      </c>
      <c r="P278" s="103">
        <v>275.07</v>
      </c>
      <c r="Q278" s="104">
        <v>61.84</v>
      </c>
      <c r="R278" s="56">
        <f t="shared" si="37"/>
        <v>0.55331295862577101</v>
      </c>
      <c r="S278" s="56">
        <f t="shared" si="36"/>
        <v>0.55331295862577101</v>
      </c>
      <c r="T278" s="55">
        <f t="shared" si="40"/>
        <v>21681.391059580183</v>
      </c>
      <c r="U278" s="105">
        <f t="shared" si="34"/>
        <v>0.96350427025421392</v>
      </c>
      <c r="V278" s="106">
        <f t="shared" si="35"/>
        <v>4.3360871427242387</v>
      </c>
      <c r="W278" s="107">
        <f t="shared" si="38"/>
        <v>-0.11138271355434171</v>
      </c>
      <c r="X278" s="106">
        <f t="shared" si="39"/>
        <v>0.44182033661497189</v>
      </c>
    </row>
    <row r="279" spans="2:24" ht="15">
      <c r="B279" s="15"/>
      <c r="C279" s="15"/>
      <c r="D279" s="15"/>
      <c r="E279" s="15"/>
      <c r="F279" s="15"/>
      <c r="G279" s="15"/>
      <c r="M279" s="102">
        <v>615100</v>
      </c>
      <c r="N279" s="103">
        <v>166500</v>
      </c>
      <c r="O279" s="104">
        <v>27.069400000000002</v>
      </c>
      <c r="P279" s="103">
        <v>276.07</v>
      </c>
      <c r="Q279" s="104">
        <v>61.88</v>
      </c>
      <c r="R279" s="56">
        <f t="shared" si="37"/>
        <v>0.54249507108108974</v>
      </c>
      <c r="S279" s="56">
        <f t="shared" si="36"/>
        <v>0.54249507108108974</v>
      </c>
      <c r="T279" s="55">
        <f t="shared" si="40"/>
        <v>21802.369989431212</v>
      </c>
      <c r="U279" s="105">
        <f t="shared" si="34"/>
        <v>0.96401497174755801</v>
      </c>
      <c r="V279" s="106">
        <f t="shared" si="35"/>
        <v>4.3385037054113669</v>
      </c>
      <c r="W279" s="107">
        <f t="shared" si="38"/>
        <v>-0.13540739671043589</v>
      </c>
      <c r="X279" s="106">
        <f t="shared" si="39"/>
        <v>0.45955175583784047</v>
      </c>
    </row>
    <row r="280" spans="2:24" ht="15">
      <c r="B280" s="15"/>
      <c r="C280" s="15"/>
      <c r="D280" s="15"/>
      <c r="E280" s="15"/>
      <c r="F280" s="15"/>
      <c r="G280" s="15"/>
      <c r="M280" s="102">
        <v>608500</v>
      </c>
      <c r="N280" s="103">
        <v>164400</v>
      </c>
      <c r="O280" s="104">
        <v>27.019500000000001</v>
      </c>
      <c r="P280" s="103">
        <v>277.07</v>
      </c>
      <c r="Q280" s="104">
        <v>61.77</v>
      </c>
      <c r="R280" s="56">
        <f t="shared" si="37"/>
        <v>0.53612251774661224</v>
      </c>
      <c r="S280" s="56">
        <f t="shared" si="36"/>
        <v>0.53612251774661224</v>
      </c>
      <c r="T280" s="55">
        <f t="shared" si="40"/>
        <v>21882.159179518119</v>
      </c>
      <c r="U280" s="105">
        <f t="shared" si="34"/>
        <v>0.9643155326799836</v>
      </c>
      <c r="V280" s="106">
        <f t="shared" si="35"/>
        <v>4.3400901729394921</v>
      </c>
      <c r="W280" s="107">
        <f t="shared" si="38"/>
        <v>-0.15121136782270561</v>
      </c>
      <c r="X280" s="106">
        <f t="shared" si="39"/>
        <v>0.4724278702518161</v>
      </c>
    </row>
    <row r="281" spans="2:24" ht="15">
      <c r="B281" s="15"/>
      <c r="C281" s="15"/>
      <c r="D281" s="15"/>
      <c r="E281" s="15"/>
      <c r="F281" s="15"/>
      <c r="G281" s="15"/>
      <c r="M281" s="102">
        <v>597000</v>
      </c>
      <c r="N281" s="103">
        <v>161700</v>
      </c>
      <c r="O281" s="104">
        <v>27.093299999999999</v>
      </c>
      <c r="P281" s="103">
        <v>278.07</v>
      </c>
      <c r="Q281" s="104">
        <v>61.92</v>
      </c>
      <c r="R281" s="56">
        <f t="shared" si="37"/>
        <v>0.52672786218166712</v>
      </c>
      <c r="S281" s="56">
        <f t="shared" si="36"/>
        <v>0.52672786218166712</v>
      </c>
      <c r="T281" s="55">
        <f t="shared" si="40"/>
        <v>21990.666367977261</v>
      </c>
      <c r="U281" s="105">
        <f t="shared" si="34"/>
        <v>0.96475825178363872</v>
      </c>
      <c r="V281" s="106">
        <f t="shared" si="35"/>
        <v>4.342238389685968</v>
      </c>
      <c r="W281" s="107">
        <f t="shared" si="38"/>
        <v>-0.17265162468370754</v>
      </c>
      <c r="X281" s="106">
        <f t="shared" si="39"/>
        <v>0.48913166664807478</v>
      </c>
    </row>
    <row r="282" spans="2:24" ht="15">
      <c r="B282" s="15"/>
      <c r="C282" s="15"/>
      <c r="D282" s="15"/>
      <c r="E282" s="15"/>
      <c r="F282" s="15"/>
      <c r="G282" s="15"/>
      <c r="M282" s="102">
        <v>584200</v>
      </c>
      <c r="N282" s="103">
        <v>158200</v>
      </c>
      <c r="O282" s="104">
        <v>27.087800000000001</v>
      </c>
      <c r="P282" s="103">
        <v>279.07</v>
      </c>
      <c r="Q282" s="104">
        <v>61.98</v>
      </c>
      <c r="R282" s="56">
        <f t="shared" si="37"/>
        <v>0.51572221567906651</v>
      </c>
      <c r="S282" s="56">
        <f t="shared" si="36"/>
        <v>0.51572221567906651</v>
      </c>
      <c r="T282" s="55">
        <f t="shared" si="40"/>
        <v>22113.412493647171</v>
      </c>
      <c r="U282" s="105">
        <f t="shared" si="34"/>
        <v>0.9652763147662945</v>
      </c>
      <c r="V282" s="106">
        <f t="shared" si="35"/>
        <v>4.3446557671288275</v>
      </c>
      <c r="W282" s="107">
        <f t="shared" si="38"/>
        <v>-0.19683377459778129</v>
      </c>
      <c r="X282" s="106">
        <f t="shared" si="39"/>
        <v>0.50773603927941924</v>
      </c>
    </row>
    <row r="283" spans="2:24" ht="15">
      <c r="B283" s="15"/>
      <c r="C283" s="15"/>
      <c r="D283" s="15"/>
      <c r="E283" s="15"/>
      <c r="F283" s="15"/>
      <c r="G283" s="15"/>
      <c r="M283" s="102">
        <v>571700</v>
      </c>
      <c r="N283" s="103">
        <v>154700</v>
      </c>
      <c r="O283" s="104">
        <v>27.067399999999999</v>
      </c>
      <c r="P283" s="103">
        <v>280.07</v>
      </c>
      <c r="Q283" s="104">
        <v>62</v>
      </c>
      <c r="R283" s="56">
        <f t="shared" si="37"/>
        <v>0.50478113883744846</v>
      </c>
      <c r="S283" s="56">
        <f t="shared" si="36"/>
        <v>0.50478113883744846</v>
      </c>
      <c r="T283" s="55">
        <f t="shared" si="40"/>
        <v>22235.452054096953</v>
      </c>
      <c r="U283" s="105">
        <f t="shared" si="34"/>
        <v>0.96579072646117969</v>
      </c>
      <c r="V283" s="106">
        <f t="shared" si="35"/>
        <v>4.3470459632252121</v>
      </c>
      <c r="W283" s="107">
        <f t="shared" si="38"/>
        <v>-0.22080197528503653</v>
      </c>
      <c r="X283" s="106">
        <f t="shared" si="39"/>
        <v>0.52647085549968309</v>
      </c>
    </row>
    <row r="284" spans="2:24" ht="15">
      <c r="B284" s="15"/>
      <c r="C284" s="15"/>
      <c r="D284" s="15"/>
      <c r="E284" s="15"/>
      <c r="F284" s="15"/>
      <c r="G284" s="15"/>
      <c r="M284" s="99">
        <v>604100</v>
      </c>
      <c r="N284" s="100">
        <v>195490</v>
      </c>
      <c r="O284" s="101">
        <v>28.817</v>
      </c>
      <c r="P284" s="100">
        <v>281.07</v>
      </c>
      <c r="Q284" s="101">
        <v>60.6</v>
      </c>
      <c r="R284" s="56">
        <f t="shared" si="37"/>
        <v>0.52630026329770641</v>
      </c>
      <c r="S284" s="56">
        <f t="shared" si="36"/>
        <v>0.52630026329770641</v>
      </c>
      <c r="T284" s="55">
        <f t="shared" si="40"/>
        <v>22007.182990083176</v>
      </c>
      <c r="U284" s="105">
        <f t="shared" si="34"/>
        <v>0.96477839146303157</v>
      </c>
      <c r="V284" s="106">
        <f t="shared" si="35"/>
        <v>4.3425644546314999</v>
      </c>
      <c r="W284" s="107">
        <f t="shared" si="38"/>
        <v>-0.17590996964885797</v>
      </c>
      <c r="X284" s="106">
        <f t="shared" si="39"/>
        <v>0.49309921125486822</v>
      </c>
    </row>
    <row r="285" spans="2:24" ht="15">
      <c r="B285" s="15"/>
      <c r="C285" s="15"/>
      <c r="D285" s="15"/>
      <c r="E285" s="15"/>
      <c r="F285" s="15"/>
      <c r="G285" s="15"/>
      <c r="M285" s="102">
        <v>600000</v>
      </c>
      <c r="N285" s="103">
        <v>172300</v>
      </c>
      <c r="O285" s="104">
        <v>28.714600000000001</v>
      </c>
      <c r="P285" s="103">
        <v>282.07</v>
      </c>
      <c r="Q285" s="104">
        <v>60.76</v>
      </c>
      <c r="R285" s="56">
        <f t="shared" si="37"/>
        <v>0.52354876456684984</v>
      </c>
      <c r="S285" s="56">
        <f t="shared" si="36"/>
        <v>0.52354876456684984</v>
      </c>
      <c r="T285" s="55">
        <f t="shared" si="40"/>
        <v>22052.716564607636</v>
      </c>
      <c r="U285" s="105">
        <f t="shared" si="34"/>
        <v>0.96490796325025319</v>
      </c>
      <c r="V285" s="106">
        <f t="shared" si="35"/>
        <v>4.3434620956791257</v>
      </c>
      <c r="W285" s="107">
        <f t="shared" si="38"/>
        <v>-0.18488556577128357</v>
      </c>
      <c r="X285" s="106">
        <f t="shared" si="39"/>
        <v>0.50187920040163958</v>
      </c>
    </row>
    <row r="286" spans="2:24" ht="15">
      <c r="B286" s="15"/>
      <c r="C286" s="15"/>
      <c r="D286" s="15"/>
      <c r="E286" s="15"/>
      <c r="F286" s="15"/>
      <c r="G286" s="15"/>
      <c r="M286" s="102">
        <v>561500</v>
      </c>
      <c r="N286" s="103">
        <v>158000</v>
      </c>
      <c r="O286" s="104">
        <v>28.1404</v>
      </c>
      <c r="P286" s="103">
        <v>283.07</v>
      </c>
      <c r="Q286" s="104">
        <v>61.74</v>
      </c>
      <c r="R286" s="56">
        <f t="shared" si="37"/>
        <v>0.49457375652926655</v>
      </c>
      <c r="S286" s="56">
        <f t="shared" si="36"/>
        <v>0.49457375652926655</v>
      </c>
      <c r="T286" s="55">
        <f t="shared" si="40"/>
        <v>22330.203283624694</v>
      </c>
      <c r="U286" s="105">
        <f t="shared" si="34"/>
        <v>0.96627009360119165</v>
      </c>
      <c r="V286" s="106">
        <f t="shared" si="35"/>
        <v>4.3488926767012908</v>
      </c>
      <c r="W286" s="107">
        <f t="shared" si="38"/>
        <v>-0.23935984086579687</v>
      </c>
      <c r="X286" s="106">
        <f t="shared" si="39"/>
        <v>0.53865852538525894</v>
      </c>
    </row>
    <row r="287" spans="2:24" ht="15">
      <c r="B287" s="15"/>
      <c r="C287" s="15"/>
      <c r="D287" s="15"/>
      <c r="E287" s="15"/>
      <c r="F287" s="15"/>
      <c r="G287" s="15"/>
      <c r="M287" s="102">
        <v>541300</v>
      </c>
      <c r="N287" s="103">
        <v>152400</v>
      </c>
      <c r="O287" s="104">
        <v>28.1447</v>
      </c>
      <c r="P287" s="103">
        <v>284.07</v>
      </c>
      <c r="Q287" s="104">
        <v>61.94</v>
      </c>
      <c r="R287" s="56">
        <f t="shared" si="37"/>
        <v>0.47767315097092583</v>
      </c>
      <c r="S287" s="56">
        <f t="shared" si="36"/>
        <v>0.47767315097092583</v>
      </c>
      <c r="T287" s="55">
        <f t="shared" si="40"/>
        <v>22512.374325367487</v>
      </c>
      <c r="U287" s="105">
        <f t="shared" si="34"/>
        <v>0.96706263171011697</v>
      </c>
      <c r="V287" s="106">
        <f t="shared" si="35"/>
        <v>4.3524213013988611</v>
      </c>
      <c r="W287" s="107">
        <f t="shared" si="38"/>
        <v>-0.27491558521940185</v>
      </c>
      <c r="X287" s="106">
        <f t="shared" si="39"/>
        <v>0.56638980584055454</v>
      </c>
    </row>
    <row r="288" spans="2:24" ht="15">
      <c r="B288" s="15"/>
      <c r="C288" s="15"/>
      <c r="D288" s="15"/>
      <c r="E288" s="15"/>
      <c r="F288" s="15"/>
      <c r="G288" s="15"/>
      <c r="M288" s="102">
        <v>524300</v>
      </c>
      <c r="N288" s="103">
        <v>147200</v>
      </c>
      <c r="O288" s="104">
        <v>28.0794</v>
      </c>
      <c r="P288" s="103">
        <v>285.07</v>
      </c>
      <c r="Q288" s="104">
        <v>62.09</v>
      </c>
      <c r="R288" s="56">
        <f t="shared" si="37"/>
        <v>0.46331549365816282</v>
      </c>
      <c r="S288" s="56">
        <f t="shared" si="36"/>
        <v>0.46331549365816282</v>
      </c>
      <c r="T288" s="55">
        <f t="shared" si="40"/>
        <v>22672.178702841669</v>
      </c>
      <c r="U288" s="105">
        <f t="shared" si="34"/>
        <v>0.96773478625942444</v>
      </c>
      <c r="V288" s="106">
        <f t="shared" si="35"/>
        <v>4.3554932560399493</v>
      </c>
      <c r="W288" s="107">
        <f t="shared" si="38"/>
        <v>-0.30597281054951608</v>
      </c>
      <c r="X288" s="106">
        <f t="shared" si="39"/>
        <v>0.59180449499072629</v>
      </c>
    </row>
    <row r="289" spans="2:24" ht="15">
      <c r="B289" s="15"/>
      <c r="C289" s="15"/>
      <c r="D289" s="15"/>
      <c r="E289" s="15"/>
      <c r="F289" s="15"/>
      <c r="G289" s="15"/>
      <c r="M289" s="102">
        <v>511500</v>
      </c>
      <c r="N289" s="103">
        <v>143800</v>
      </c>
      <c r="O289" s="104">
        <v>28.106300000000001</v>
      </c>
      <c r="P289" s="103">
        <v>286.07</v>
      </c>
      <c r="Q289" s="104">
        <v>62.08</v>
      </c>
      <c r="R289" s="56">
        <f t="shared" si="37"/>
        <v>0.45196254470190494</v>
      </c>
      <c r="S289" s="56">
        <f t="shared" si="36"/>
        <v>0.45196254470190494</v>
      </c>
      <c r="T289" s="55">
        <f t="shared" si="40"/>
        <v>22805.404447499099</v>
      </c>
      <c r="U289" s="105">
        <f t="shared" si="34"/>
        <v>0.96826553968582907</v>
      </c>
      <c r="V289" s="106">
        <f t="shared" si="35"/>
        <v>4.3580377787369891</v>
      </c>
      <c r="W289" s="107">
        <f t="shared" si="38"/>
        <v>-0.33177060043938944</v>
      </c>
      <c r="X289" s="106">
        <f t="shared" si="39"/>
        <v>0.61423764279306514</v>
      </c>
    </row>
    <row r="290" spans="2:24" ht="15">
      <c r="B290" s="15"/>
      <c r="C290" s="15"/>
      <c r="D290" s="15"/>
      <c r="E290" s="15"/>
      <c r="F290" s="15"/>
      <c r="G290" s="15"/>
      <c r="M290" s="102">
        <v>499100</v>
      </c>
      <c r="N290" s="103">
        <v>140100</v>
      </c>
      <c r="O290" s="104">
        <v>28.079799999999999</v>
      </c>
      <c r="P290" s="103">
        <v>287.07</v>
      </c>
      <c r="Q290" s="104">
        <v>62.26</v>
      </c>
      <c r="R290" s="56">
        <f t="shared" si="37"/>
        <v>0.44173788252372925</v>
      </c>
      <c r="S290" s="56">
        <f t="shared" si="36"/>
        <v>0.44173788252372925</v>
      </c>
      <c r="T290" s="55">
        <f t="shared" si="40"/>
        <v>22927.990398626775</v>
      </c>
      <c r="U290" s="105">
        <f t="shared" si="34"/>
        <v>0.96874299088890958</v>
      </c>
      <c r="V290" s="106">
        <f t="shared" si="35"/>
        <v>4.3603659911872414</v>
      </c>
      <c r="W290" s="107">
        <f t="shared" si="38"/>
        <v>-0.35543330981123233</v>
      </c>
      <c r="X290" s="106">
        <f t="shared" si="39"/>
        <v>0.63548190988874431</v>
      </c>
    </row>
    <row r="291" spans="2:24" ht="15">
      <c r="B291" s="15"/>
      <c r="C291" s="15"/>
      <c r="D291" s="15"/>
      <c r="E291" s="15"/>
      <c r="F291" s="15"/>
      <c r="G291" s="15"/>
      <c r="M291" s="102">
        <v>492400</v>
      </c>
      <c r="N291" s="103">
        <v>138000</v>
      </c>
      <c r="O291" s="104">
        <v>28.017900000000001</v>
      </c>
      <c r="P291" s="103">
        <v>288.07</v>
      </c>
      <c r="Q291" s="104">
        <v>62.09</v>
      </c>
      <c r="R291" s="56">
        <f t="shared" si="37"/>
        <v>0.43512597573389167</v>
      </c>
      <c r="S291" s="56">
        <f t="shared" si="36"/>
        <v>0.43512597573389167</v>
      </c>
      <c r="T291" s="55">
        <f t="shared" si="40"/>
        <v>23014.900135059805</v>
      </c>
      <c r="U291" s="105">
        <f t="shared" si="34"/>
        <v>0.96905146150334709</v>
      </c>
      <c r="V291" s="106">
        <f t="shared" si="35"/>
        <v>4.3620090947682701</v>
      </c>
      <c r="W291" s="107">
        <f t="shared" si="38"/>
        <v>-0.37216636779307599</v>
      </c>
      <c r="X291" s="106">
        <f t="shared" si="39"/>
        <v>0.65172092791726355</v>
      </c>
    </row>
    <row r="292" spans="2:24" ht="15">
      <c r="B292" s="15"/>
      <c r="C292" s="15"/>
      <c r="D292" s="15"/>
      <c r="E292" s="15"/>
      <c r="F292" s="15"/>
      <c r="G292" s="15"/>
      <c r="M292" s="102">
        <v>486500</v>
      </c>
      <c r="N292" s="103">
        <v>136600</v>
      </c>
      <c r="O292" s="104">
        <v>28.070699999999999</v>
      </c>
      <c r="P292" s="103">
        <v>289.07</v>
      </c>
      <c r="Q292" s="104">
        <v>62.02</v>
      </c>
      <c r="R292" s="56">
        <f t="shared" si="37"/>
        <v>0.42963370366685466</v>
      </c>
      <c r="S292" s="56">
        <f t="shared" si="36"/>
        <v>0.42963370366685466</v>
      </c>
      <c r="T292" s="55">
        <f t="shared" si="40"/>
        <v>23090.306984974617</v>
      </c>
      <c r="U292" s="105">
        <f t="shared" si="34"/>
        <v>0.96930753041256468</v>
      </c>
      <c r="V292" s="106">
        <f t="shared" si="35"/>
        <v>4.3634297068883434</v>
      </c>
      <c r="W292" s="107">
        <f t="shared" si="38"/>
        <v>-0.38665595249860907</v>
      </c>
      <c r="X292" s="106">
        <f t="shared" si="39"/>
        <v>0.6663288027627311</v>
      </c>
    </row>
    <row r="293" spans="2:24" ht="15">
      <c r="B293" s="15"/>
      <c r="C293" s="15"/>
      <c r="D293" s="15"/>
      <c r="E293" s="15"/>
      <c r="F293" s="15"/>
      <c r="G293" s="15"/>
      <c r="M293" s="102">
        <v>468000</v>
      </c>
      <c r="N293" s="103">
        <v>131800</v>
      </c>
      <c r="O293" s="104">
        <v>28.158999999999999</v>
      </c>
      <c r="P293" s="103">
        <v>290.07</v>
      </c>
      <c r="Q293" s="104">
        <v>62.34</v>
      </c>
      <c r="R293" s="56">
        <f t="shared" si="37"/>
        <v>0.41451599167570324</v>
      </c>
      <c r="S293" s="56">
        <f t="shared" si="36"/>
        <v>0.41451599167570324</v>
      </c>
      <c r="T293" s="55">
        <f t="shared" si="40"/>
        <v>23257.418828271933</v>
      </c>
      <c r="U293" s="105">
        <f t="shared" si="34"/>
        <v>0.97001159219331567</v>
      </c>
      <c r="V293" s="106">
        <f t="shared" si="35"/>
        <v>4.3665615138816287</v>
      </c>
      <c r="W293" s="107">
        <f t="shared" si="38"/>
        <v>-0.41867225750688242</v>
      </c>
      <c r="X293" s="106">
        <f t="shared" si="39"/>
        <v>0.69420265857594254</v>
      </c>
    </row>
    <row r="294" spans="2:24" ht="15">
      <c r="B294" s="15"/>
      <c r="C294" s="15"/>
      <c r="D294" s="15"/>
      <c r="E294" s="15"/>
      <c r="F294" s="15"/>
      <c r="G294" s="15"/>
      <c r="M294" s="99">
        <v>494200</v>
      </c>
      <c r="N294" s="100">
        <v>171020</v>
      </c>
      <c r="O294" s="101">
        <v>29.564399999999999</v>
      </c>
      <c r="P294" s="100">
        <v>291.07</v>
      </c>
      <c r="Q294" s="101">
        <v>60.7</v>
      </c>
      <c r="R294" s="56">
        <f t="shared" si="37"/>
        <v>0.43097663443595402</v>
      </c>
      <c r="S294" s="56">
        <f t="shared" si="36"/>
        <v>0.43097663443595402</v>
      </c>
      <c r="T294" s="55">
        <f t="shared" si="40"/>
        <v>23064.702393719253</v>
      </c>
      <c r="U294" s="105">
        <f t="shared" ref="U294:U313" si="41">IF(T294&lt;100,"",LOG(-S294+$Z$6))</f>
        <v>0.96924493223292774</v>
      </c>
      <c r="V294" s="106">
        <f t="shared" ref="V294:V313" si="42">IF(T294&lt;100,"",LOG(T294))</f>
        <v>4.3629478552330623</v>
      </c>
      <c r="W294" s="107">
        <f t="shared" si="38"/>
        <v>-0.38173896549897535</v>
      </c>
      <c r="X294" s="106">
        <f t="shared" si="39"/>
        <v>0.66050664637759215</v>
      </c>
    </row>
    <row r="295" spans="2:24" ht="15">
      <c r="B295" s="15"/>
      <c r="C295" s="15"/>
      <c r="D295" s="15"/>
      <c r="E295" s="15"/>
      <c r="F295" s="15"/>
      <c r="G295" s="15"/>
      <c r="M295" s="102">
        <v>490400</v>
      </c>
      <c r="N295" s="103">
        <v>144500</v>
      </c>
      <c r="O295" s="104">
        <v>29.4771</v>
      </c>
      <c r="P295" s="103">
        <v>292.07</v>
      </c>
      <c r="Q295" s="104">
        <v>61.35</v>
      </c>
      <c r="R295" s="56">
        <f t="shared" si="37"/>
        <v>0.43035782878365508</v>
      </c>
      <c r="S295" s="56">
        <f t="shared" si="36"/>
        <v>0.43035782878365508</v>
      </c>
      <c r="T295" s="55">
        <f t="shared" si="40"/>
        <v>23079.492222794332</v>
      </c>
      <c r="U295" s="105">
        <f t="shared" si="41"/>
        <v>0.96927377780976676</v>
      </c>
      <c r="V295" s="106">
        <f t="shared" si="42"/>
        <v>4.3632262495762264</v>
      </c>
      <c r="W295" s="107">
        <f t="shared" si="38"/>
        <v>-0.38457951008482283</v>
      </c>
      <c r="X295" s="106">
        <f t="shared" si="39"/>
        <v>0.66412286628203654</v>
      </c>
    </row>
    <row r="296" spans="2:24" ht="15">
      <c r="B296" s="15"/>
      <c r="C296" s="15"/>
      <c r="D296" s="15"/>
      <c r="E296" s="15"/>
      <c r="F296" s="15"/>
      <c r="G296" s="15"/>
      <c r="M296" s="102">
        <v>460200</v>
      </c>
      <c r="N296" s="103">
        <v>134300</v>
      </c>
      <c r="O296" s="104">
        <v>29.1858</v>
      </c>
      <c r="P296" s="103">
        <v>293.07</v>
      </c>
      <c r="Q296" s="104">
        <v>62.05</v>
      </c>
      <c r="R296" s="56">
        <f t="shared" si="37"/>
        <v>0.40652086739190979</v>
      </c>
      <c r="S296" s="56">
        <f t="shared" si="36"/>
        <v>0.40652086739190979</v>
      </c>
      <c r="T296" s="55">
        <f t="shared" si="40"/>
        <v>23331.709526271152</v>
      </c>
      <c r="U296" s="105">
        <f t="shared" si="41"/>
        <v>0.97038348003598762</v>
      </c>
      <c r="V296" s="106">
        <f t="shared" si="42"/>
        <v>4.3679465609380372</v>
      </c>
      <c r="W296" s="107">
        <f t="shared" si="38"/>
        <v>-0.43286376327866449</v>
      </c>
      <c r="X296" s="106">
        <f t="shared" si="39"/>
        <v>0.70456655820597647</v>
      </c>
    </row>
    <row r="297" spans="2:24" ht="15">
      <c r="B297" s="15"/>
      <c r="C297" s="15"/>
      <c r="D297" s="15"/>
      <c r="E297" s="15"/>
      <c r="F297" s="15"/>
      <c r="G297" s="15"/>
      <c r="M297" s="102">
        <v>444300</v>
      </c>
      <c r="N297" s="103">
        <v>129400</v>
      </c>
      <c r="O297" s="104">
        <v>29.132300000000001</v>
      </c>
      <c r="P297" s="103">
        <v>294.07</v>
      </c>
      <c r="Q297" s="104">
        <v>62.33</v>
      </c>
      <c r="R297" s="56">
        <f t="shared" si="37"/>
        <v>0.39348847249357011</v>
      </c>
      <c r="S297" s="56">
        <f t="shared" si="36"/>
        <v>0.39348847249357011</v>
      </c>
      <c r="T297" s="55">
        <f t="shared" si="40"/>
        <v>23488.641402597412</v>
      </c>
      <c r="U297" s="105">
        <f t="shared" si="41"/>
        <v>0.9709889913628762</v>
      </c>
      <c r="V297" s="106">
        <f t="shared" si="42"/>
        <v>4.3708578976452674</v>
      </c>
      <c r="W297" s="107">
        <f t="shared" si="38"/>
        <v>-0.46275859840302225</v>
      </c>
      <c r="X297" s="106">
        <f t="shared" si="39"/>
        <v>0.7331590464189941</v>
      </c>
    </row>
    <row r="298" spans="2:24" ht="15">
      <c r="B298" s="15"/>
      <c r="C298" s="15"/>
      <c r="D298" s="15"/>
      <c r="E298" s="15"/>
      <c r="F298" s="15"/>
      <c r="G298" s="15"/>
      <c r="M298" s="102">
        <v>432200</v>
      </c>
      <c r="N298" s="103">
        <v>125700</v>
      </c>
      <c r="O298" s="104">
        <v>29.0824</v>
      </c>
      <c r="P298" s="103">
        <v>295.07</v>
      </c>
      <c r="Q298" s="104">
        <v>62.31</v>
      </c>
      <c r="R298" s="56">
        <f t="shared" si="37"/>
        <v>0.38270218371311759</v>
      </c>
      <c r="S298" s="56">
        <f t="shared" si="36"/>
        <v>0.38270218371311759</v>
      </c>
      <c r="T298" s="55">
        <f t="shared" si="40"/>
        <v>23623.656084810627</v>
      </c>
      <c r="U298" s="105">
        <f t="shared" si="41"/>
        <v>0.97148950634491182</v>
      </c>
      <c r="V298" s="106">
        <f t="shared" si="42"/>
        <v>4.3733471115071332</v>
      </c>
      <c r="W298" s="107">
        <f t="shared" si="38"/>
        <v>-0.48838850613317497</v>
      </c>
      <c r="X298" s="106">
        <f t="shared" si="39"/>
        <v>0.75879898993688988</v>
      </c>
    </row>
    <row r="299" spans="2:24" ht="15">
      <c r="B299" s="15"/>
      <c r="C299" s="15"/>
      <c r="D299" s="15"/>
      <c r="E299" s="15"/>
      <c r="F299" s="15"/>
      <c r="G299" s="15"/>
      <c r="M299" s="102">
        <v>414700</v>
      </c>
      <c r="N299" s="103">
        <v>121100</v>
      </c>
      <c r="O299" s="104">
        <v>29.1982</v>
      </c>
      <c r="P299" s="103">
        <v>296.07</v>
      </c>
      <c r="Q299" s="104">
        <v>62.4</v>
      </c>
      <c r="R299" s="56">
        <f t="shared" si="37"/>
        <v>0.36750862430718478</v>
      </c>
      <c r="S299" s="56">
        <f t="shared" si="36"/>
        <v>0.36750862430718478</v>
      </c>
      <c r="T299" s="55">
        <f t="shared" si="40"/>
        <v>23801.194093613773</v>
      </c>
      <c r="U299" s="105">
        <f t="shared" si="41"/>
        <v>0.97219355433282406</v>
      </c>
      <c r="V299" s="106">
        <f t="shared" si="42"/>
        <v>4.3765987459329185</v>
      </c>
      <c r="W299" s="107">
        <f t="shared" si="38"/>
        <v>-0.52196552993372691</v>
      </c>
      <c r="X299" s="106">
        <f t="shared" si="39"/>
        <v>0.79116427106258513</v>
      </c>
    </row>
    <row r="300" spans="2:24" ht="15">
      <c r="B300" s="15"/>
      <c r="C300" s="15"/>
      <c r="D300" s="15"/>
      <c r="E300" s="15"/>
      <c r="F300" s="15"/>
      <c r="G300" s="15"/>
      <c r="M300" s="102">
        <v>398800</v>
      </c>
      <c r="N300" s="103">
        <v>116000</v>
      </c>
      <c r="O300" s="104">
        <v>29.095600000000001</v>
      </c>
      <c r="P300" s="103">
        <v>297.07</v>
      </c>
      <c r="Q300" s="104">
        <v>62.46</v>
      </c>
      <c r="R300" s="56">
        <f t="shared" si="37"/>
        <v>0.35361127637338197</v>
      </c>
      <c r="S300" s="56">
        <f t="shared" si="36"/>
        <v>0.35361127637338197</v>
      </c>
      <c r="T300" s="55">
        <f t="shared" si="40"/>
        <v>23965.879073500484</v>
      </c>
      <c r="U300" s="105">
        <f t="shared" si="41"/>
        <v>0.97283653979725571</v>
      </c>
      <c r="V300" s="106">
        <f t="shared" si="42"/>
        <v>4.379593363633191</v>
      </c>
      <c r="W300" s="107">
        <f t="shared" si="38"/>
        <v>-0.55298596989107729</v>
      </c>
      <c r="X300" s="106">
        <f t="shared" si="39"/>
        <v>0.82191856693430054</v>
      </c>
    </row>
    <row r="301" spans="2:24" ht="15">
      <c r="B301" s="15"/>
      <c r="C301" s="15"/>
      <c r="D301" s="15"/>
      <c r="E301" s="15"/>
      <c r="F301" s="15"/>
      <c r="G301" s="15"/>
      <c r="M301" s="102">
        <v>391000</v>
      </c>
      <c r="N301" s="103">
        <v>113700</v>
      </c>
      <c r="O301" s="104">
        <v>29.0732</v>
      </c>
      <c r="P301" s="103">
        <v>298.07</v>
      </c>
      <c r="Q301" s="104">
        <v>62.59</v>
      </c>
      <c r="R301" s="56">
        <f t="shared" si="37"/>
        <v>0.34710440517559726</v>
      </c>
      <c r="S301" s="56">
        <f t="shared" si="36"/>
        <v>0.34710440517559726</v>
      </c>
      <c r="T301" s="55">
        <f t="shared" si="40"/>
        <v>24056.811818680548</v>
      </c>
      <c r="U301" s="105">
        <f t="shared" si="41"/>
        <v>0.97313726485042829</v>
      </c>
      <c r="V301" s="106">
        <f t="shared" si="42"/>
        <v>4.3812380709963659</v>
      </c>
      <c r="W301" s="107">
        <f t="shared" si="38"/>
        <v>-0.570062897927329</v>
      </c>
      <c r="X301" s="106">
        <f t="shared" si="39"/>
        <v>0.84119586188109507</v>
      </c>
    </row>
    <row r="302" spans="2:24" ht="15">
      <c r="B302" s="15"/>
      <c r="C302" s="15"/>
      <c r="D302" s="15"/>
      <c r="E302" s="15"/>
      <c r="F302" s="15"/>
      <c r="G302" s="15"/>
      <c r="M302" s="102">
        <v>386300</v>
      </c>
      <c r="N302" s="103">
        <v>112000</v>
      </c>
      <c r="O302" s="104">
        <v>28.988299999999999</v>
      </c>
      <c r="P302" s="103">
        <v>299.07</v>
      </c>
      <c r="Q302" s="104">
        <v>62.43</v>
      </c>
      <c r="R302" s="56">
        <f t="shared" si="37"/>
        <v>0.34243410485719761</v>
      </c>
      <c r="S302" s="56">
        <f t="shared" si="36"/>
        <v>0.34243410485719761</v>
      </c>
      <c r="T302" s="55">
        <f t="shared" si="40"/>
        <v>24126.673637561187</v>
      </c>
      <c r="U302" s="105">
        <f t="shared" si="41"/>
        <v>0.97335298166167206</v>
      </c>
      <c r="V302" s="106">
        <f t="shared" si="42"/>
        <v>4.382497449532786</v>
      </c>
      <c r="W302" s="107">
        <f t="shared" si="38"/>
        <v>-0.58315810973202353</v>
      </c>
      <c r="X302" s="106">
        <f t="shared" si="39"/>
        <v>0.85672094770817875</v>
      </c>
    </row>
    <row r="303" spans="2:24" ht="15">
      <c r="B303" s="15"/>
      <c r="C303" s="15"/>
      <c r="D303" s="15"/>
      <c r="E303" s="15"/>
      <c r="F303" s="15"/>
      <c r="G303" s="15"/>
      <c r="M303" s="102">
        <v>381700</v>
      </c>
      <c r="N303" s="103">
        <v>111200</v>
      </c>
      <c r="O303" s="104">
        <v>29.130400000000002</v>
      </c>
      <c r="P303" s="103">
        <v>300.07</v>
      </c>
      <c r="Q303" s="104">
        <v>62.57</v>
      </c>
      <c r="R303" s="56">
        <f t="shared" si="37"/>
        <v>0.33878711160921382</v>
      </c>
      <c r="S303" s="56">
        <f t="shared" si="36"/>
        <v>0.33878711160921382</v>
      </c>
      <c r="T303" s="55">
        <f t="shared" si="40"/>
        <v>24184.704921609224</v>
      </c>
      <c r="U303" s="105">
        <f t="shared" si="41"/>
        <v>0.97352135840208831</v>
      </c>
      <c r="V303" s="106">
        <f t="shared" si="42"/>
        <v>4.3835407929153511</v>
      </c>
      <c r="W303" s="107">
        <f t="shared" si="38"/>
        <v>-0.59401954258997058</v>
      </c>
      <c r="X303" s="106">
        <f t="shared" si="39"/>
        <v>0.87012825411827677</v>
      </c>
    </row>
    <row r="304" spans="2:24" ht="15">
      <c r="B304" s="15"/>
      <c r="C304" s="15"/>
      <c r="D304" s="15"/>
      <c r="E304" s="15"/>
      <c r="F304" s="15"/>
      <c r="G304" s="15"/>
      <c r="M304" s="99">
        <v>397600</v>
      </c>
      <c r="N304" s="100">
        <v>143590</v>
      </c>
      <c r="O304" s="101">
        <v>30.738900000000001</v>
      </c>
      <c r="P304" s="100">
        <v>301.08</v>
      </c>
      <c r="Q304" s="101">
        <v>61.1</v>
      </c>
      <c r="R304" s="56">
        <f t="shared" si="37"/>
        <v>0.34808469593520713</v>
      </c>
      <c r="S304" s="56">
        <f t="shared" si="36"/>
        <v>0.34808469593520713</v>
      </c>
      <c r="T304" s="55">
        <f t="shared" si="40"/>
        <v>24053.325142414957</v>
      </c>
      <c r="U304" s="105">
        <f t="shared" si="41"/>
        <v>0.9730919725268512</v>
      </c>
      <c r="V304" s="106">
        <f t="shared" si="42"/>
        <v>4.381175121923234</v>
      </c>
      <c r="W304" s="107">
        <f t="shared" si="38"/>
        <v>-0.56940877955687519</v>
      </c>
      <c r="X304" s="106">
        <f t="shared" si="39"/>
        <v>0.84179427757054015</v>
      </c>
    </row>
    <row r="305" spans="2:24" ht="15">
      <c r="B305" s="15"/>
      <c r="C305" s="15"/>
      <c r="D305" s="15"/>
      <c r="E305" s="15"/>
      <c r="F305" s="15"/>
      <c r="G305" s="15"/>
      <c r="M305" s="102">
        <v>392800</v>
      </c>
      <c r="N305" s="103">
        <v>120500</v>
      </c>
      <c r="O305" s="104">
        <v>30.677600000000002</v>
      </c>
      <c r="P305" s="103">
        <v>302.08</v>
      </c>
      <c r="Q305" s="104">
        <v>61.64</v>
      </c>
      <c r="R305" s="56">
        <f t="shared" si="37"/>
        <v>0.34565630379600831</v>
      </c>
      <c r="S305" s="56">
        <f t="shared" si="36"/>
        <v>0.34565630379600831</v>
      </c>
      <c r="T305" s="55">
        <f t="shared" si="40"/>
        <v>24099.120432682812</v>
      </c>
      <c r="U305" s="105">
        <f t="shared" si="41"/>
        <v>0.97320416276265254</v>
      </c>
      <c r="V305" s="106">
        <f t="shared" si="42"/>
        <v>4.382001192027019</v>
      </c>
      <c r="W305" s="107">
        <f t="shared" si="38"/>
        <v>-0.57799596466619718</v>
      </c>
      <c r="X305" s="106">
        <f t="shared" si="39"/>
        <v>0.8531335130353781</v>
      </c>
    </row>
    <row r="306" spans="2:24" ht="15">
      <c r="B306" s="15"/>
      <c r="C306" s="15"/>
      <c r="D306" s="15"/>
      <c r="E306" s="15"/>
      <c r="F306" s="15"/>
      <c r="G306" s="15"/>
      <c r="M306" s="102">
        <v>369400</v>
      </c>
      <c r="N306" s="103">
        <v>111200</v>
      </c>
      <c r="O306" s="104">
        <v>30.0947</v>
      </c>
      <c r="P306" s="103">
        <v>303.08</v>
      </c>
      <c r="Q306" s="104">
        <v>61.87</v>
      </c>
      <c r="R306" s="56">
        <f t="shared" si="37"/>
        <v>0.32576651775558174</v>
      </c>
      <c r="S306" s="56">
        <f t="shared" si="36"/>
        <v>0.32576651775558174</v>
      </c>
      <c r="T306" s="55">
        <f t="shared" si="40"/>
        <v>24328.825970204969</v>
      </c>
      <c r="U306" s="105">
        <f t="shared" si="41"/>
        <v>0.97412196957237984</v>
      </c>
      <c r="V306" s="106">
        <f t="shared" si="42"/>
        <v>4.3861211518011913</v>
      </c>
      <c r="W306" s="107">
        <f t="shared" si="38"/>
        <v>-0.62093071427205437</v>
      </c>
      <c r="X306" s="106">
        <f t="shared" si="39"/>
        <v>0.89623564912878784</v>
      </c>
    </row>
    <row r="307" spans="2:24" ht="15">
      <c r="B307" s="15"/>
      <c r="C307" s="15"/>
      <c r="D307" s="15"/>
      <c r="E307" s="15"/>
      <c r="F307" s="15"/>
      <c r="G307" s="15"/>
      <c r="M307" s="102">
        <v>363500</v>
      </c>
      <c r="N307" s="103">
        <v>109200</v>
      </c>
      <c r="O307" s="104">
        <v>30.038900000000002</v>
      </c>
      <c r="P307" s="103">
        <v>304.08</v>
      </c>
      <c r="Q307" s="104">
        <v>61.9</v>
      </c>
      <c r="R307" s="56">
        <f t="shared" si="37"/>
        <v>0.32065311579742223</v>
      </c>
      <c r="S307" s="56">
        <f t="shared" si="36"/>
        <v>0.32065311579742223</v>
      </c>
      <c r="T307" s="55">
        <f t="shared" si="40"/>
        <v>24408.101637609663</v>
      </c>
      <c r="U307" s="105">
        <f t="shared" si="41"/>
        <v>0.97435761252093589</v>
      </c>
      <c r="V307" s="106">
        <f t="shared" si="42"/>
        <v>4.3875340030808081</v>
      </c>
      <c r="W307" s="107">
        <f t="shared" si="38"/>
        <v>-0.63569533199370731</v>
      </c>
      <c r="X307" s="106">
        <f t="shared" si="39"/>
        <v>0.91460235359250275</v>
      </c>
    </row>
    <row r="308" spans="2:24" ht="15">
      <c r="B308" s="15"/>
      <c r="C308" s="15"/>
      <c r="D308" s="15"/>
      <c r="E308" s="15"/>
      <c r="F308" s="15"/>
      <c r="G308" s="15"/>
      <c r="M308" s="102">
        <v>352100</v>
      </c>
      <c r="N308" s="103">
        <v>106000</v>
      </c>
      <c r="O308" s="104">
        <v>30.108499999999999</v>
      </c>
      <c r="P308" s="103">
        <v>305.08</v>
      </c>
      <c r="Q308" s="104">
        <v>62.01</v>
      </c>
      <c r="R308" s="56">
        <f t="shared" si="37"/>
        <v>0.31091469316653708</v>
      </c>
      <c r="S308" s="56">
        <f t="shared" si="36"/>
        <v>0.31091469316653708</v>
      </c>
      <c r="T308" s="55">
        <f t="shared" si="40"/>
        <v>24539.696345466844</v>
      </c>
      <c r="U308" s="105">
        <f t="shared" si="41"/>
        <v>0.97480603882996442</v>
      </c>
      <c r="V308" s="106">
        <f t="shared" si="42"/>
        <v>4.3898691844584645</v>
      </c>
      <c r="W308" s="107">
        <f t="shared" si="38"/>
        <v>-0.6601446172172114</v>
      </c>
      <c r="X308" s="106">
        <f t="shared" si="39"/>
        <v>0.94295618428296113</v>
      </c>
    </row>
    <row r="309" spans="2:24" ht="15">
      <c r="B309" s="15"/>
      <c r="C309" s="15"/>
      <c r="D309" s="15"/>
      <c r="E309" s="15"/>
      <c r="F309" s="15"/>
      <c r="G309" s="15"/>
      <c r="M309" s="102">
        <v>342500</v>
      </c>
      <c r="N309" s="103">
        <v>103100</v>
      </c>
      <c r="O309" s="104">
        <v>30.087</v>
      </c>
      <c r="P309" s="103">
        <v>306.08</v>
      </c>
      <c r="Q309" s="104">
        <v>61.91</v>
      </c>
      <c r="R309" s="56">
        <f t="shared" si="37"/>
        <v>0.3021566029346196</v>
      </c>
      <c r="S309" s="56">
        <f t="shared" si="36"/>
        <v>0.3021566029346196</v>
      </c>
      <c r="T309" s="55">
        <f t="shared" si="40"/>
        <v>24660.689955360162</v>
      </c>
      <c r="U309" s="105">
        <f t="shared" si="41"/>
        <v>0.97520892858807762</v>
      </c>
      <c r="V309" s="106">
        <f t="shared" si="42"/>
        <v>4.392005223095639</v>
      </c>
      <c r="W309" s="107">
        <f t="shared" si="38"/>
        <v>-0.68255929658058889</v>
      </c>
      <c r="X309" s="106">
        <f t="shared" si="39"/>
        <v>0.96966540275804625</v>
      </c>
    </row>
    <row r="310" spans="2:24" ht="15">
      <c r="B310" s="15"/>
      <c r="C310" s="15"/>
      <c r="D310" s="15"/>
      <c r="E310" s="15"/>
      <c r="F310" s="15"/>
      <c r="G310" s="15"/>
      <c r="M310" s="102">
        <v>336900</v>
      </c>
      <c r="N310" s="103">
        <v>101200</v>
      </c>
      <c r="O310" s="104">
        <v>30.039200000000001</v>
      </c>
      <c r="P310" s="103">
        <v>307.08</v>
      </c>
      <c r="Q310" s="104">
        <v>61.97</v>
      </c>
      <c r="R310" s="56">
        <f t="shared" si="37"/>
        <v>0.29738218827771795</v>
      </c>
      <c r="S310" s="56">
        <f t="shared" si="36"/>
        <v>0.29738218827771795</v>
      </c>
      <c r="T310" s="55">
        <f t="shared" si="40"/>
        <v>24735.831234976049</v>
      </c>
      <c r="U310" s="105">
        <f t="shared" si="41"/>
        <v>0.97542840395062569</v>
      </c>
      <c r="V310" s="106">
        <f t="shared" si="42"/>
        <v>4.3933265091896914</v>
      </c>
      <c r="W310" s="107">
        <f t="shared" si="38"/>
        <v>-0.69644846954312278</v>
      </c>
      <c r="X310" s="106">
        <f t="shared" si="39"/>
        <v>0.98769937642460492</v>
      </c>
    </row>
    <row r="311" spans="2:24" ht="15">
      <c r="B311" s="15"/>
      <c r="C311" s="15"/>
      <c r="D311" s="15"/>
      <c r="E311" s="15"/>
      <c r="F311" s="15"/>
      <c r="G311" s="15"/>
      <c r="M311" s="102">
        <v>327000</v>
      </c>
      <c r="N311" s="103">
        <v>98550</v>
      </c>
      <c r="O311" s="104">
        <v>30.138400000000001</v>
      </c>
      <c r="P311" s="103">
        <v>308.08</v>
      </c>
      <c r="Q311" s="104">
        <v>62.24</v>
      </c>
      <c r="R311" s="56">
        <f t="shared" si="37"/>
        <v>0.28936437936686427</v>
      </c>
      <c r="S311" s="56">
        <f t="shared" si="36"/>
        <v>0.28936437936686427</v>
      </c>
      <c r="T311" s="55">
        <f t="shared" si="40"/>
        <v>24849.061703304869</v>
      </c>
      <c r="U311" s="105">
        <f t="shared" si="41"/>
        <v>0.97579672575955079</v>
      </c>
      <c r="V311" s="106">
        <f t="shared" si="42"/>
        <v>4.3953099944870369</v>
      </c>
      <c r="W311" s="107">
        <f t="shared" si="38"/>
        <v>-0.7173333180796817</v>
      </c>
      <c r="X311" s="106">
        <f t="shared" si="39"/>
        <v>1.0134402540441776</v>
      </c>
    </row>
    <row r="312" spans="2:24" ht="15">
      <c r="B312" s="15"/>
      <c r="C312" s="15"/>
      <c r="D312" s="15"/>
      <c r="E312" s="15"/>
      <c r="F312" s="15"/>
      <c r="G312" s="15"/>
      <c r="M312" s="102">
        <v>318100</v>
      </c>
      <c r="N312" s="103">
        <v>95660</v>
      </c>
      <c r="O312" s="104">
        <v>30.074300000000001</v>
      </c>
      <c r="P312" s="103">
        <v>309.08</v>
      </c>
      <c r="Q312" s="104">
        <v>62.4</v>
      </c>
      <c r="R312" s="56">
        <f t="shared" si="37"/>
        <v>0.28190135855344939</v>
      </c>
      <c r="S312" s="56">
        <f t="shared" si="36"/>
        <v>0.28190135855344939</v>
      </c>
      <c r="T312" s="55">
        <f t="shared" si="40"/>
        <v>24955.769293375466</v>
      </c>
      <c r="U312" s="105">
        <f t="shared" si="41"/>
        <v>0.97613928126309368</v>
      </c>
      <c r="V312" s="106">
        <f t="shared" si="42"/>
        <v>4.3971709620890715</v>
      </c>
      <c r="W312" s="107">
        <f t="shared" si="38"/>
        <v>-0.73696610546857144</v>
      </c>
      <c r="X312" s="106">
        <f t="shared" si="39"/>
        <v>1.0380909092426638</v>
      </c>
    </row>
    <row r="313" spans="2:24" ht="15">
      <c r="B313" s="15"/>
      <c r="C313" s="15"/>
      <c r="D313" s="15"/>
      <c r="E313" s="15"/>
      <c r="F313" s="15"/>
      <c r="G313" s="15"/>
      <c r="M313" s="102">
        <v>311200</v>
      </c>
      <c r="N313" s="103">
        <v>93660</v>
      </c>
      <c r="O313" s="104">
        <v>30.0989</v>
      </c>
      <c r="P313" s="103">
        <v>310.08</v>
      </c>
      <c r="Q313" s="104">
        <v>62.35</v>
      </c>
      <c r="R313" s="56">
        <f t="shared" si="37"/>
        <v>0.27566063005954478</v>
      </c>
      <c r="S313" s="56">
        <f t="shared" si="36"/>
        <v>0.27566063005954478</v>
      </c>
      <c r="T313" s="55">
        <f t="shared" si="40"/>
        <v>25048.68230599118</v>
      </c>
      <c r="U313" s="105">
        <f t="shared" si="41"/>
        <v>0.97642552578811104</v>
      </c>
      <c r="V313" s="106">
        <f t="shared" si="42"/>
        <v>4.3987848846029154</v>
      </c>
      <c r="W313" s="107">
        <f t="shared" si="38"/>
        <v>-0.75402244386661366</v>
      </c>
      <c r="X313" s="106">
        <f t="shared" si="39"/>
        <v>1.0602472327300227</v>
      </c>
    </row>
    <row r="314" spans="2:24" ht="15">
      <c r="B314" s="15"/>
      <c r="C314" s="15"/>
      <c r="D314" s="15"/>
      <c r="E314" s="15"/>
      <c r="F314" s="15"/>
      <c r="G314" s="15"/>
      <c r="M314" s="45"/>
      <c r="N314" s="46"/>
      <c r="O314" s="47"/>
      <c r="P314" s="46"/>
      <c r="Q314" s="47"/>
      <c r="R314" s="38"/>
      <c r="S314" s="38"/>
      <c r="T314" s="39"/>
      <c r="U314" s="28"/>
      <c r="V314" s="9"/>
      <c r="W314" s="28"/>
      <c r="X314" s="9"/>
    </row>
    <row r="315" spans="2:24" ht="15">
      <c r="B315" s="15"/>
      <c r="C315" s="15"/>
      <c r="D315" s="15"/>
      <c r="E315" s="15"/>
      <c r="F315" s="15"/>
      <c r="G315" s="15"/>
      <c r="M315" s="45"/>
      <c r="N315" s="46"/>
      <c r="O315" s="47"/>
      <c r="P315" s="46"/>
      <c r="Q315" s="47"/>
      <c r="R315" s="38"/>
      <c r="S315" s="38"/>
      <c r="T315" s="39"/>
      <c r="U315" s="28"/>
      <c r="V315" s="9"/>
      <c r="W315" s="28"/>
      <c r="X315" s="9"/>
    </row>
    <row r="316" spans="2:24" ht="15">
      <c r="B316" s="15"/>
      <c r="C316" s="15"/>
      <c r="D316" s="15"/>
      <c r="E316" s="15"/>
      <c r="F316" s="15"/>
      <c r="G316" s="15"/>
      <c r="M316" s="45"/>
      <c r="N316" s="46"/>
      <c r="O316" s="47"/>
      <c r="P316" s="46"/>
      <c r="Q316" s="47"/>
      <c r="R316" s="38"/>
      <c r="S316" s="38"/>
      <c r="T316" s="39"/>
      <c r="U316" s="28"/>
      <c r="V316" s="9"/>
      <c r="W316" s="28"/>
      <c r="X316" s="9"/>
    </row>
    <row r="317" spans="2:24" ht="15">
      <c r="B317" s="15"/>
      <c r="C317" s="15"/>
      <c r="D317" s="15"/>
      <c r="E317" s="15"/>
      <c r="F317" s="15"/>
      <c r="G317" s="15"/>
      <c r="M317" s="45"/>
      <c r="N317" s="46"/>
      <c r="O317" s="47"/>
      <c r="P317" s="46"/>
      <c r="Q317" s="47"/>
      <c r="R317" s="38"/>
      <c r="S317" s="38"/>
      <c r="T317" s="39"/>
      <c r="U317" s="28"/>
      <c r="V317" s="9"/>
      <c r="W317" s="28"/>
      <c r="X317" s="9"/>
    </row>
    <row r="318" spans="2:24" ht="15">
      <c r="B318" s="15"/>
      <c r="C318" s="15"/>
      <c r="D318" s="15"/>
      <c r="E318" s="15"/>
      <c r="F318" s="15"/>
      <c r="G318" s="15"/>
      <c r="M318" s="45"/>
      <c r="N318" s="46"/>
      <c r="O318" s="47"/>
      <c r="P318" s="46"/>
      <c r="Q318" s="47"/>
      <c r="R318" s="38"/>
      <c r="S318" s="38"/>
      <c r="T318" s="39"/>
      <c r="U318" s="28"/>
      <c r="V318" s="9"/>
      <c r="W318" s="28"/>
      <c r="X318" s="9"/>
    </row>
    <row r="319" spans="2:24" ht="15">
      <c r="B319" s="15"/>
      <c r="C319" s="15"/>
      <c r="D319" s="15"/>
      <c r="E319" s="15"/>
      <c r="F319" s="15"/>
      <c r="G319" s="15"/>
      <c r="M319" s="45"/>
      <c r="N319" s="46"/>
      <c r="O319" s="47"/>
      <c r="P319" s="46"/>
      <c r="Q319" s="47"/>
      <c r="R319" s="38"/>
      <c r="S319" s="38"/>
      <c r="T319" s="39"/>
      <c r="U319" s="28"/>
      <c r="V319" s="9"/>
      <c r="W319" s="28"/>
      <c r="X319" s="9"/>
    </row>
    <row r="320" spans="2:24" ht="15">
      <c r="B320" s="15"/>
      <c r="C320" s="15"/>
      <c r="D320" s="15"/>
      <c r="E320" s="15"/>
      <c r="F320" s="15"/>
      <c r="G320" s="15"/>
      <c r="M320" s="45"/>
      <c r="N320" s="46"/>
      <c r="O320" s="47"/>
      <c r="P320" s="46"/>
      <c r="Q320" s="47"/>
      <c r="R320" s="38"/>
      <c r="S320" s="38"/>
      <c r="T320" s="39"/>
      <c r="U320" s="28"/>
      <c r="V320" s="9"/>
      <c r="W320" s="28"/>
      <c r="X320" s="9"/>
    </row>
    <row r="321" spans="2:24" ht="15">
      <c r="B321" s="15"/>
      <c r="C321" s="15"/>
      <c r="D321" s="15"/>
      <c r="E321" s="15"/>
      <c r="F321" s="15"/>
      <c r="G321" s="15"/>
      <c r="M321" s="45"/>
      <c r="N321" s="46"/>
      <c r="O321" s="47"/>
      <c r="P321" s="46"/>
      <c r="Q321" s="47"/>
      <c r="R321" s="38"/>
      <c r="S321" s="38"/>
      <c r="T321" s="39"/>
      <c r="U321" s="28"/>
      <c r="V321" s="9"/>
      <c r="W321" s="28"/>
      <c r="X321" s="9"/>
    </row>
    <row r="322" spans="2:24" ht="15">
      <c r="B322" s="15"/>
      <c r="C322" s="15"/>
      <c r="D322" s="15"/>
      <c r="E322" s="15"/>
      <c r="F322" s="15"/>
      <c r="G322" s="15"/>
      <c r="M322" s="45"/>
      <c r="N322" s="46"/>
      <c r="O322" s="47"/>
      <c r="P322" s="46"/>
      <c r="Q322" s="47"/>
      <c r="R322" s="38"/>
      <c r="S322" s="38"/>
      <c r="T322" s="39"/>
      <c r="U322" s="28"/>
      <c r="V322" s="9"/>
      <c r="W322" s="28"/>
      <c r="X322" s="9"/>
    </row>
    <row r="323" spans="2:24" ht="15">
      <c r="B323" s="15"/>
      <c r="C323" s="15"/>
      <c r="D323" s="15"/>
      <c r="E323" s="15"/>
      <c r="F323" s="15"/>
      <c r="G323" s="15"/>
      <c r="M323" s="45"/>
      <c r="N323" s="46"/>
      <c r="O323" s="47"/>
      <c r="P323" s="46"/>
      <c r="Q323" s="47"/>
      <c r="R323" s="38"/>
      <c r="S323" s="38"/>
      <c r="T323" s="39"/>
      <c r="U323" s="28"/>
      <c r="V323" s="9"/>
      <c r="W323" s="28"/>
      <c r="X323" s="9"/>
    </row>
    <row r="324" spans="2:24" ht="15">
      <c r="B324" s="15"/>
      <c r="C324" s="15"/>
      <c r="D324" s="15"/>
      <c r="E324" s="15"/>
      <c r="F324" s="15"/>
      <c r="G324" s="15"/>
      <c r="M324" s="45"/>
      <c r="N324" s="46"/>
      <c r="O324" s="47"/>
      <c r="P324" s="46"/>
      <c r="Q324" s="47"/>
      <c r="R324" s="38"/>
      <c r="S324" s="38"/>
      <c r="T324" s="39"/>
      <c r="U324" s="28"/>
      <c r="V324" s="9"/>
      <c r="W324" s="28"/>
      <c r="X324" s="9"/>
    </row>
    <row r="325" spans="2:24" ht="15">
      <c r="B325" s="15"/>
      <c r="C325" s="15"/>
      <c r="D325" s="15"/>
      <c r="E325" s="15"/>
      <c r="F325" s="15"/>
      <c r="G325" s="15"/>
      <c r="M325" s="45"/>
      <c r="N325" s="46"/>
      <c r="O325" s="47"/>
      <c r="P325" s="46"/>
      <c r="Q325" s="47"/>
      <c r="R325" s="38"/>
      <c r="S325" s="38"/>
      <c r="T325" s="39"/>
      <c r="U325" s="28"/>
      <c r="V325" s="9"/>
      <c r="W325" s="28"/>
      <c r="X325" s="9"/>
    </row>
    <row r="326" spans="2:24" ht="15">
      <c r="B326" s="15"/>
      <c r="C326" s="15"/>
      <c r="D326" s="15"/>
      <c r="E326" s="15"/>
      <c r="F326" s="15"/>
      <c r="G326" s="15"/>
      <c r="M326" s="45"/>
      <c r="N326" s="46"/>
      <c r="O326" s="47"/>
      <c r="P326" s="46"/>
      <c r="Q326" s="47"/>
      <c r="R326" s="38"/>
      <c r="S326" s="38"/>
      <c r="T326" s="39"/>
      <c r="U326" s="28"/>
      <c r="V326" s="9"/>
      <c r="W326" s="28"/>
      <c r="X326" s="9"/>
    </row>
    <row r="327" spans="2:24" ht="15">
      <c r="B327" s="15"/>
      <c r="C327" s="15"/>
      <c r="D327" s="15"/>
      <c r="E327" s="15"/>
      <c r="F327" s="15"/>
      <c r="G327" s="15"/>
      <c r="M327" s="45"/>
      <c r="N327" s="46"/>
      <c r="O327" s="47"/>
      <c r="P327" s="46"/>
      <c r="Q327" s="47"/>
      <c r="R327" s="38"/>
      <c r="S327" s="38"/>
      <c r="T327" s="39"/>
      <c r="U327" s="28"/>
      <c r="V327" s="9"/>
      <c r="W327" s="28"/>
      <c r="X327" s="9"/>
    </row>
    <row r="328" spans="2:24" ht="15">
      <c r="B328" s="15"/>
      <c r="C328" s="15"/>
      <c r="D328" s="15"/>
      <c r="E328" s="15"/>
      <c r="F328" s="15"/>
      <c r="G328" s="15"/>
      <c r="M328" s="45"/>
      <c r="N328" s="46"/>
      <c r="O328" s="47"/>
      <c r="P328" s="46"/>
      <c r="Q328" s="47"/>
      <c r="R328" s="38"/>
      <c r="S328" s="38"/>
      <c r="T328" s="39"/>
      <c r="U328" s="28"/>
      <c r="V328" s="9"/>
      <c r="W328" s="28"/>
      <c r="X328" s="9"/>
    </row>
    <row r="329" spans="2:24" ht="15">
      <c r="B329" s="15"/>
      <c r="C329" s="15"/>
      <c r="D329" s="15"/>
      <c r="E329" s="15"/>
      <c r="F329" s="15"/>
      <c r="G329" s="15"/>
      <c r="M329" s="45"/>
      <c r="N329" s="46"/>
      <c r="O329" s="47"/>
      <c r="P329" s="46"/>
      <c r="Q329" s="47"/>
      <c r="R329" s="38"/>
      <c r="S329" s="38"/>
      <c r="T329" s="39"/>
      <c r="U329" s="28"/>
      <c r="V329" s="9"/>
      <c r="W329" s="28"/>
      <c r="X329" s="9"/>
    </row>
    <row r="330" spans="2:24" ht="15">
      <c r="B330" s="15"/>
      <c r="C330" s="15"/>
      <c r="D330" s="15"/>
      <c r="E330" s="15"/>
      <c r="F330" s="15"/>
      <c r="G330" s="15"/>
      <c r="M330" s="45"/>
      <c r="N330" s="46"/>
      <c r="O330" s="47"/>
      <c r="P330" s="46"/>
      <c r="Q330" s="47"/>
      <c r="R330" s="38"/>
      <c r="S330" s="38"/>
      <c r="T330" s="39"/>
      <c r="U330" s="28"/>
      <c r="V330" s="9"/>
      <c r="W330" s="28"/>
      <c r="X330" s="9"/>
    </row>
    <row r="331" spans="2:24" ht="15">
      <c r="B331" s="15"/>
      <c r="C331" s="15"/>
      <c r="D331" s="15"/>
      <c r="E331" s="15"/>
      <c r="F331" s="15"/>
      <c r="G331" s="15"/>
      <c r="M331" s="45"/>
      <c r="N331" s="46"/>
      <c r="O331" s="47"/>
      <c r="P331" s="46"/>
      <c r="Q331" s="47"/>
      <c r="R331" s="38"/>
      <c r="S331" s="38"/>
      <c r="T331" s="39"/>
      <c r="U331" s="28"/>
      <c r="V331" s="9"/>
      <c r="W331" s="28"/>
      <c r="X331" s="9"/>
    </row>
    <row r="332" spans="2:24" ht="15">
      <c r="B332" s="15"/>
      <c r="C332" s="15"/>
      <c r="D332" s="15"/>
      <c r="E332" s="15"/>
      <c r="F332" s="15"/>
      <c r="G332" s="15"/>
      <c r="M332" s="45"/>
      <c r="N332" s="46"/>
      <c r="O332" s="47"/>
      <c r="P332" s="46"/>
      <c r="Q332" s="47"/>
      <c r="R332" s="38"/>
      <c r="S332" s="38"/>
      <c r="T332" s="39"/>
      <c r="U332" s="28"/>
      <c r="V332" s="9"/>
      <c r="W332" s="28"/>
      <c r="X332" s="9"/>
    </row>
    <row r="333" spans="2:24" ht="15">
      <c r="B333" s="15"/>
      <c r="C333" s="15"/>
      <c r="D333" s="15"/>
      <c r="E333" s="15"/>
      <c r="F333" s="15"/>
      <c r="G333" s="15"/>
      <c r="M333" s="45"/>
      <c r="N333" s="46"/>
      <c r="O333" s="47"/>
      <c r="P333" s="46"/>
      <c r="Q333" s="47"/>
      <c r="R333" s="38"/>
      <c r="S333" s="38"/>
      <c r="T333" s="39"/>
      <c r="U333" s="28"/>
      <c r="V333" s="9"/>
      <c r="W333" s="28"/>
      <c r="X333" s="9"/>
    </row>
    <row r="334" spans="2:24" ht="15">
      <c r="B334" s="15"/>
      <c r="C334" s="15"/>
      <c r="D334" s="15"/>
      <c r="E334" s="15"/>
      <c r="F334" s="15"/>
      <c r="G334" s="15"/>
      <c r="M334" s="45"/>
      <c r="N334" s="46"/>
      <c r="O334" s="47"/>
      <c r="P334" s="46"/>
      <c r="Q334" s="47"/>
      <c r="R334" s="38"/>
      <c r="S334" s="38"/>
      <c r="T334" s="39"/>
      <c r="U334" s="28"/>
      <c r="V334" s="9"/>
      <c r="W334" s="28"/>
      <c r="X334" s="9"/>
    </row>
    <row r="335" spans="2:24" ht="15">
      <c r="B335" s="15"/>
      <c r="C335" s="15"/>
      <c r="D335" s="15"/>
      <c r="E335" s="15"/>
      <c r="F335" s="15"/>
      <c r="G335" s="15"/>
      <c r="M335" s="45"/>
      <c r="N335" s="46"/>
      <c r="O335" s="47"/>
      <c r="P335" s="46"/>
      <c r="Q335" s="47"/>
      <c r="R335" s="38"/>
      <c r="S335" s="38"/>
      <c r="T335" s="39"/>
      <c r="U335" s="28"/>
      <c r="V335" s="9"/>
      <c r="W335" s="28"/>
      <c r="X335" s="9"/>
    </row>
    <row r="336" spans="2:24" ht="15">
      <c r="B336" s="15"/>
      <c r="C336" s="15"/>
      <c r="D336" s="15"/>
      <c r="E336" s="15"/>
      <c r="F336" s="15"/>
      <c r="G336" s="15"/>
      <c r="M336" s="45"/>
      <c r="N336" s="46"/>
      <c r="O336" s="47"/>
      <c r="P336" s="46"/>
      <c r="Q336" s="47"/>
      <c r="R336" s="38"/>
      <c r="S336" s="38"/>
      <c r="T336" s="39"/>
      <c r="U336" s="28"/>
      <c r="V336" s="9"/>
      <c r="W336" s="28"/>
      <c r="X336" s="9"/>
    </row>
    <row r="337" spans="2:24" ht="15">
      <c r="B337" s="15"/>
      <c r="C337" s="15"/>
      <c r="D337" s="15"/>
      <c r="E337" s="15"/>
      <c r="F337" s="15"/>
      <c r="G337" s="15"/>
      <c r="M337" s="45"/>
      <c r="N337" s="46"/>
      <c r="O337" s="47"/>
      <c r="P337" s="46"/>
      <c r="Q337" s="47"/>
      <c r="R337" s="38"/>
      <c r="S337" s="38"/>
      <c r="T337" s="39"/>
      <c r="U337" s="28"/>
      <c r="V337" s="9"/>
      <c r="W337" s="28"/>
      <c r="X337" s="9"/>
    </row>
    <row r="338" spans="2:24" ht="15">
      <c r="B338" s="15"/>
      <c r="C338" s="15"/>
      <c r="D338" s="15"/>
      <c r="E338" s="15"/>
      <c r="F338" s="15"/>
      <c r="G338" s="15"/>
      <c r="M338" s="45"/>
      <c r="N338" s="46"/>
      <c r="O338" s="47"/>
      <c r="P338" s="46"/>
      <c r="Q338" s="47"/>
      <c r="R338" s="38"/>
      <c r="S338" s="38"/>
      <c r="T338" s="39"/>
      <c r="U338" s="28"/>
      <c r="V338" s="9"/>
      <c r="W338" s="28"/>
      <c r="X338" s="9"/>
    </row>
    <row r="339" spans="2:24" ht="15">
      <c r="B339" s="15"/>
      <c r="C339" s="15"/>
      <c r="D339" s="15"/>
      <c r="E339" s="15"/>
      <c r="F339" s="15"/>
      <c r="G339" s="15"/>
      <c r="M339" s="45"/>
      <c r="N339" s="46"/>
      <c r="O339" s="47"/>
      <c r="P339" s="46"/>
      <c r="Q339" s="47"/>
      <c r="R339" s="38"/>
      <c r="S339" s="38"/>
      <c r="T339" s="39"/>
      <c r="U339" s="28"/>
      <c r="V339" s="9"/>
      <c r="W339" s="28"/>
      <c r="X339" s="9"/>
    </row>
    <row r="340" spans="2:24" ht="15">
      <c r="B340" s="15"/>
      <c r="C340" s="15"/>
      <c r="D340" s="15"/>
      <c r="E340" s="15"/>
      <c r="F340" s="15"/>
      <c r="G340" s="15"/>
      <c r="M340" s="45"/>
      <c r="N340" s="46"/>
      <c r="O340" s="47"/>
      <c r="P340" s="46"/>
      <c r="Q340" s="47"/>
      <c r="R340" s="38"/>
      <c r="S340" s="38"/>
      <c r="T340" s="39"/>
      <c r="U340" s="28"/>
      <c r="V340" s="9"/>
      <c r="W340" s="28"/>
      <c r="X340" s="9"/>
    </row>
    <row r="341" spans="2:24" ht="15">
      <c r="B341" s="15"/>
      <c r="C341" s="15"/>
      <c r="D341" s="15"/>
      <c r="E341" s="15"/>
      <c r="F341" s="15"/>
      <c r="G341" s="15"/>
      <c r="M341" s="45"/>
      <c r="N341" s="46"/>
      <c r="O341" s="47"/>
      <c r="P341" s="46"/>
      <c r="Q341" s="47"/>
      <c r="R341" s="38"/>
      <c r="S341" s="38"/>
      <c r="T341" s="39"/>
      <c r="U341" s="28"/>
      <c r="V341" s="9"/>
      <c r="W341" s="28"/>
      <c r="X341" s="9"/>
    </row>
    <row r="342" spans="2:24" ht="15">
      <c r="B342" s="15"/>
      <c r="C342" s="15"/>
      <c r="D342" s="15"/>
      <c r="E342" s="15"/>
      <c r="F342" s="15"/>
      <c r="G342" s="15"/>
      <c r="M342" s="45"/>
      <c r="N342" s="46"/>
      <c r="O342" s="47"/>
      <c r="P342" s="46"/>
      <c r="Q342" s="47"/>
      <c r="R342" s="38"/>
      <c r="S342" s="38"/>
      <c r="T342" s="39"/>
      <c r="U342" s="28"/>
      <c r="V342" s="9"/>
      <c r="W342" s="28"/>
      <c r="X342" s="9"/>
    </row>
    <row r="343" spans="2:24" ht="15">
      <c r="B343" s="15"/>
      <c r="C343" s="15"/>
      <c r="D343" s="15"/>
      <c r="E343" s="15"/>
      <c r="F343" s="15"/>
      <c r="G343" s="15"/>
      <c r="M343" s="45"/>
      <c r="N343" s="46"/>
      <c r="O343" s="47"/>
      <c r="P343" s="46"/>
      <c r="Q343" s="47"/>
      <c r="R343" s="38"/>
      <c r="S343" s="38"/>
      <c r="T343" s="39"/>
      <c r="U343" s="28"/>
      <c r="V343" s="9"/>
      <c r="W343" s="28"/>
      <c r="X343" s="9"/>
    </row>
    <row r="344" spans="2:24" ht="15">
      <c r="B344" s="15"/>
      <c r="C344" s="15"/>
      <c r="D344" s="15"/>
      <c r="E344" s="15"/>
      <c r="F344" s="15"/>
      <c r="G344" s="15"/>
      <c r="M344" s="45"/>
      <c r="N344" s="46"/>
      <c r="O344" s="47"/>
      <c r="P344" s="46"/>
      <c r="Q344" s="47"/>
      <c r="R344" s="38"/>
      <c r="S344" s="38"/>
      <c r="T344" s="39"/>
      <c r="U344" s="28"/>
      <c r="V344" s="9"/>
      <c r="W344" s="28"/>
      <c r="X344" s="9"/>
    </row>
    <row r="345" spans="2:24" ht="15">
      <c r="B345" s="15"/>
      <c r="C345" s="15"/>
      <c r="D345" s="15"/>
      <c r="E345" s="15"/>
      <c r="F345" s="15"/>
      <c r="G345" s="15"/>
      <c r="M345" s="45"/>
      <c r="N345" s="46"/>
      <c r="O345" s="47"/>
      <c r="P345" s="46"/>
      <c r="Q345" s="47"/>
      <c r="R345" s="38"/>
      <c r="S345" s="38"/>
      <c r="T345" s="39"/>
      <c r="U345" s="28"/>
      <c r="V345" s="9"/>
      <c r="W345" s="28"/>
      <c r="X345" s="9"/>
    </row>
    <row r="346" spans="2:24" ht="15">
      <c r="B346" s="15"/>
      <c r="C346" s="15"/>
      <c r="D346" s="15"/>
      <c r="E346" s="15"/>
      <c r="F346" s="15"/>
      <c r="G346" s="15"/>
      <c r="M346" s="45"/>
      <c r="N346" s="46"/>
      <c r="O346" s="47"/>
      <c r="P346" s="46"/>
      <c r="Q346" s="47"/>
      <c r="R346" s="38"/>
      <c r="S346" s="38"/>
      <c r="T346" s="39"/>
      <c r="U346" s="28"/>
      <c r="V346" s="9"/>
      <c r="W346" s="28"/>
      <c r="X346" s="9"/>
    </row>
    <row r="347" spans="2:24" ht="15">
      <c r="B347" s="15"/>
      <c r="C347" s="15"/>
      <c r="D347" s="15"/>
      <c r="E347" s="15"/>
      <c r="F347" s="15"/>
      <c r="G347" s="15"/>
      <c r="M347" s="45"/>
      <c r="N347" s="46"/>
      <c r="O347" s="47"/>
      <c r="P347" s="46"/>
      <c r="Q347" s="47"/>
      <c r="R347" s="38"/>
      <c r="S347" s="38"/>
      <c r="T347" s="39"/>
      <c r="U347" s="28"/>
      <c r="V347" s="9"/>
      <c r="W347" s="28"/>
      <c r="X347" s="9"/>
    </row>
    <row r="348" spans="2:24" ht="15">
      <c r="B348" s="15"/>
      <c r="C348" s="15"/>
      <c r="D348" s="15"/>
      <c r="E348" s="15"/>
      <c r="F348" s="15"/>
      <c r="G348" s="15"/>
      <c r="M348" s="45"/>
      <c r="N348" s="46"/>
      <c r="O348" s="47"/>
      <c r="P348" s="46"/>
      <c r="Q348" s="47"/>
      <c r="R348" s="38"/>
      <c r="S348" s="38"/>
      <c r="T348" s="39"/>
      <c r="U348" s="28"/>
      <c r="V348" s="9"/>
      <c r="W348" s="28"/>
      <c r="X348" s="9"/>
    </row>
    <row r="349" spans="2:24" ht="15">
      <c r="B349" s="15"/>
      <c r="C349" s="15"/>
      <c r="D349" s="15"/>
      <c r="E349" s="15"/>
      <c r="F349" s="15"/>
      <c r="G349" s="15"/>
      <c r="M349" s="45"/>
      <c r="N349" s="46"/>
      <c r="O349" s="47"/>
      <c r="P349" s="46"/>
      <c r="Q349" s="47"/>
      <c r="R349" s="38"/>
      <c r="S349" s="38"/>
      <c r="T349" s="39"/>
      <c r="U349" s="28"/>
      <c r="V349" s="9"/>
      <c r="W349" s="28"/>
      <c r="X349" s="9"/>
    </row>
    <row r="350" spans="2:24" ht="15">
      <c r="B350" s="15"/>
      <c r="C350" s="15"/>
      <c r="D350" s="15"/>
      <c r="E350" s="15"/>
      <c r="F350" s="15"/>
      <c r="G350" s="15"/>
      <c r="M350" s="45"/>
      <c r="N350" s="46"/>
      <c r="O350" s="47"/>
      <c r="P350" s="46"/>
      <c r="Q350" s="47"/>
      <c r="R350" s="38"/>
      <c r="S350" s="38"/>
      <c r="T350" s="39"/>
      <c r="U350" s="28"/>
      <c r="V350" s="9"/>
      <c r="W350" s="28"/>
      <c r="X350" s="9"/>
    </row>
    <row r="351" spans="2:24" ht="15">
      <c r="B351" s="15"/>
      <c r="C351" s="15"/>
      <c r="D351" s="15"/>
      <c r="E351" s="15"/>
      <c r="F351" s="15"/>
      <c r="G351" s="15"/>
      <c r="M351" s="45"/>
      <c r="N351" s="46"/>
      <c r="O351" s="47"/>
      <c r="P351" s="46"/>
      <c r="Q351" s="47"/>
      <c r="R351" s="38"/>
      <c r="S351" s="38"/>
      <c r="T351" s="39"/>
      <c r="U351" s="28"/>
      <c r="V351" s="9"/>
      <c r="W351" s="28"/>
      <c r="X351" s="9"/>
    </row>
    <row r="352" spans="2:24" ht="15">
      <c r="B352" s="15"/>
      <c r="C352" s="15"/>
      <c r="D352" s="15"/>
      <c r="E352" s="15"/>
      <c r="F352" s="15"/>
      <c r="G352" s="15"/>
      <c r="M352" s="45"/>
      <c r="N352" s="46"/>
      <c r="O352" s="47"/>
      <c r="P352" s="46"/>
      <c r="Q352" s="47"/>
      <c r="R352" s="38"/>
      <c r="S352" s="38"/>
      <c r="T352" s="39"/>
      <c r="U352" s="28"/>
      <c r="V352" s="9"/>
      <c r="W352" s="28"/>
      <c r="X352" s="9"/>
    </row>
    <row r="353" spans="2:24" ht="15">
      <c r="B353" s="15"/>
      <c r="C353" s="15"/>
      <c r="D353" s="15"/>
      <c r="E353" s="15"/>
      <c r="F353" s="15"/>
      <c r="G353" s="15"/>
      <c r="M353" s="45"/>
      <c r="N353" s="46"/>
      <c r="O353" s="47"/>
      <c r="P353" s="46"/>
      <c r="Q353" s="47"/>
      <c r="R353" s="38"/>
      <c r="S353" s="38"/>
      <c r="T353" s="39"/>
      <c r="U353" s="28"/>
      <c r="V353" s="9"/>
      <c r="W353" s="28"/>
      <c r="X353" s="9"/>
    </row>
    <row r="354" spans="2:24" ht="15">
      <c r="B354" s="15"/>
      <c r="C354" s="15"/>
      <c r="D354" s="15"/>
      <c r="E354" s="15"/>
      <c r="F354" s="15"/>
      <c r="G354" s="15"/>
      <c r="M354" s="45"/>
      <c r="N354" s="46"/>
      <c r="O354" s="47"/>
      <c r="P354" s="46"/>
      <c r="Q354" s="47"/>
      <c r="R354" s="38"/>
      <c r="S354" s="38"/>
      <c r="T354" s="39"/>
      <c r="U354" s="28"/>
      <c r="V354" s="9"/>
      <c r="W354" s="28"/>
      <c r="X354" s="9"/>
    </row>
    <row r="355" spans="2:24" ht="15">
      <c r="B355" s="15"/>
      <c r="C355" s="15"/>
      <c r="D355" s="15"/>
      <c r="E355" s="15"/>
      <c r="F355" s="15"/>
      <c r="G355" s="15"/>
      <c r="M355" s="45"/>
      <c r="N355" s="46"/>
      <c r="O355" s="47"/>
      <c r="P355" s="46"/>
      <c r="Q355" s="47"/>
      <c r="R355" s="38"/>
      <c r="S355" s="38"/>
      <c r="T355" s="39"/>
      <c r="U355" s="28"/>
      <c r="V355" s="9"/>
      <c r="W355" s="28"/>
      <c r="X355" s="9"/>
    </row>
    <row r="356" spans="2:24" ht="15">
      <c r="B356" s="15"/>
      <c r="C356" s="15"/>
      <c r="D356" s="15"/>
      <c r="E356" s="15"/>
      <c r="F356" s="15"/>
      <c r="G356" s="15"/>
      <c r="M356" s="45"/>
      <c r="N356" s="46"/>
      <c r="O356" s="47"/>
      <c r="P356" s="46"/>
      <c r="Q356" s="47"/>
      <c r="R356" s="38"/>
      <c r="S356" s="38"/>
      <c r="T356" s="39"/>
      <c r="U356" s="28"/>
      <c r="V356" s="9"/>
      <c r="W356" s="28"/>
      <c r="X356" s="9"/>
    </row>
    <row r="357" spans="2:24" ht="15">
      <c r="B357" s="15"/>
      <c r="C357" s="15"/>
      <c r="D357" s="15"/>
      <c r="E357" s="15"/>
      <c r="F357" s="15"/>
      <c r="G357" s="15"/>
      <c r="M357" s="45"/>
      <c r="N357" s="46"/>
      <c r="O357" s="47"/>
      <c r="P357" s="46"/>
      <c r="Q357" s="47"/>
      <c r="R357" s="38"/>
      <c r="S357" s="38"/>
      <c r="T357" s="39"/>
      <c r="U357" s="28"/>
      <c r="V357" s="9"/>
      <c r="W357" s="28"/>
      <c r="X357" s="9"/>
    </row>
    <row r="358" spans="2:24" ht="15">
      <c r="B358" s="15"/>
      <c r="C358" s="15"/>
      <c r="D358" s="15"/>
      <c r="E358" s="15"/>
      <c r="F358" s="15"/>
      <c r="G358" s="15"/>
      <c r="M358" s="45"/>
      <c r="N358" s="46"/>
      <c r="O358" s="47"/>
      <c r="P358" s="46"/>
      <c r="Q358" s="47"/>
      <c r="R358" s="38"/>
      <c r="S358" s="38"/>
      <c r="T358" s="39"/>
      <c r="U358" s="28"/>
      <c r="V358" s="9"/>
      <c r="W358" s="28"/>
      <c r="X358" s="9"/>
    </row>
    <row r="359" spans="2:24" ht="15">
      <c r="B359" s="15"/>
      <c r="C359" s="15"/>
      <c r="D359" s="15"/>
      <c r="E359" s="15"/>
      <c r="F359" s="15"/>
      <c r="G359" s="15"/>
      <c r="M359" s="45"/>
      <c r="N359" s="46"/>
      <c r="O359" s="47"/>
      <c r="P359" s="46"/>
      <c r="Q359" s="47"/>
      <c r="R359" s="38"/>
      <c r="S359" s="38"/>
      <c r="T359" s="39"/>
      <c r="U359" s="28"/>
      <c r="V359" s="9"/>
      <c r="W359" s="28"/>
      <c r="X359" s="9"/>
    </row>
    <row r="360" spans="2:24" ht="15">
      <c r="B360" s="15"/>
      <c r="C360" s="15"/>
      <c r="D360" s="15"/>
      <c r="E360" s="15"/>
      <c r="F360" s="15"/>
      <c r="G360" s="15"/>
      <c r="M360" s="45"/>
      <c r="N360" s="46"/>
      <c r="O360" s="47"/>
      <c r="P360" s="46"/>
      <c r="Q360" s="47"/>
      <c r="R360" s="38"/>
      <c r="S360" s="38"/>
      <c r="T360" s="39"/>
      <c r="U360" s="28"/>
      <c r="V360" s="9"/>
      <c r="W360" s="28"/>
      <c r="X360" s="9"/>
    </row>
    <row r="361" spans="2:24" ht="15">
      <c r="B361" s="15"/>
      <c r="C361" s="15"/>
      <c r="D361" s="15"/>
      <c r="E361" s="15"/>
      <c r="F361" s="15"/>
      <c r="G361" s="15"/>
      <c r="M361" s="45"/>
      <c r="N361" s="46"/>
      <c r="O361" s="47"/>
      <c r="P361" s="46"/>
      <c r="Q361" s="47"/>
      <c r="R361" s="38"/>
      <c r="S361" s="38"/>
      <c r="T361" s="39"/>
      <c r="U361" s="28"/>
      <c r="V361" s="9"/>
      <c r="W361" s="28"/>
      <c r="X361" s="9"/>
    </row>
    <row r="362" spans="2:24" ht="15">
      <c r="B362" s="15"/>
      <c r="C362" s="15"/>
      <c r="D362" s="15"/>
      <c r="E362" s="15"/>
      <c r="F362" s="15"/>
      <c r="G362" s="15"/>
      <c r="M362" s="45"/>
      <c r="N362" s="46"/>
      <c r="O362" s="47"/>
      <c r="P362" s="46"/>
      <c r="Q362" s="47"/>
      <c r="R362" s="38"/>
      <c r="S362" s="38"/>
      <c r="T362" s="39"/>
      <c r="U362" s="28"/>
      <c r="V362" s="9"/>
      <c r="W362" s="28"/>
      <c r="X362" s="9"/>
    </row>
    <row r="363" spans="2:24" ht="15">
      <c r="B363" s="15"/>
      <c r="C363" s="15"/>
      <c r="D363" s="15"/>
      <c r="E363" s="15"/>
      <c r="F363" s="15"/>
      <c r="G363" s="15"/>
      <c r="M363" s="45"/>
      <c r="N363" s="46"/>
      <c r="O363" s="47"/>
      <c r="P363" s="46"/>
      <c r="Q363" s="47"/>
      <c r="R363" s="38"/>
      <c r="S363" s="38"/>
      <c r="T363" s="39"/>
      <c r="U363" s="28"/>
      <c r="V363" s="9"/>
      <c r="W363" s="28"/>
      <c r="X363" s="9"/>
    </row>
    <row r="364" spans="2:24" ht="15">
      <c r="B364" s="15"/>
      <c r="C364" s="15"/>
      <c r="D364" s="15"/>
      <c r="E364" s="15"/>
      <c r="F364" s="15"/>
      <c r="G364" s="15"/>
      <c r="M364" s="45"/>
      <c r="N364" s="46"/>
      <c r="O364" s="47"/>
      <c r="P364" s="46"/>
      <c r="Q364" s="47"/>
      <c r="R364" s="38"/>
      <c r="S364" s="38"/>
      <c r="T364" s="39"/>
      <c r="U364" s="28"/>
      <c r="V364" s="9"/>
      <c r="W364" s="28"/>
      <c r="X364" s="9"/>
    </row>
    <row r="365" spans="2:24" ht="15">
      <c r="B365" s="15"/>
      <c r="C365" s="15"/>
      <c r="D365" s="15"/>
      <c r="E365" s="15"/>
      <c r="F365" s="15"/>
      <c r="G365" s="15"/>
      <c r="M365" s="45"/>
      <c r="N365" s="46"/>
      <c r="O365" s="47"/>
      <c r="P365" s="46"/>
      <c r="Q365" s="47"/>
      <c r="R365" s="38"/>
      <c r="S365" s="38"/>
      <c r="T365" s="39"/>
      <c r="U365" s="28"/>
      <c r="V365" s="9"/>
      <c r="W365" s="28"/>
      <c r="X365" s="9"/>
    </row>
    <row r="366" spans="2:24" ht="15">
      <c r="B366" s="15"/>
      <c r="C366" s="15"/>
      <c r="D366" s="15"/>
      <c r="E366" s="15"/>
      <c r="F366" s="15"/>
      <c r="G366" s="15"/>
      <c r="M366" s="45"/>
      <c r="N366" s="46"/>
      <c r="O366" s="47"/>
      <c r="P366" s="46"/>
      <c r="Q366" s="47"/>
      <c r="R366" s="38"/>
      <c r="S366" s="38"/>
      <c r="T366" s="39"/>
      <c r="U366" s="28"/>
      <c r="V366" s="9"/>
      <c r="W366" s="28"/>
      <c r="X366" s="9"/>
    </row>
    <row r="367" spans="2:24" ht="15">
      <c r="B367" s="15"/>
      <c r="C367" s="15"/>
      <c r="D367" s="15"/>
      <c r="E367" s="15"/>
      <c r="F367" s="15"/>
      <c r="G367" s="15"/>
      <c r="M367" s="45"/>
      <c r="N367" s="46"/>
      <c r="O367" s="47"/>
      <c r="P367" s="46"/>
      <c r="Q367" s="47"/>
      <c r="R367" s="38"/>
      <c r="S367" s="38"/>
      <c r="T367" s="39"/>
      <c r="U367" s="28"/>
      <c r="V367" s="9"/>
      <c r="W367" s="28"/>
      <c r="X367" s="9"/>
    </row>
    <row r="368" spans="2:24" ht="15">
      <c r="B368" s="15"/>
      <c r="C368" s="15"/>
      <c r="D368" s="15"/>
      <c r="E368" s="15"/>
      <c r="F368" s="15"/>
      <c r="G368" s="15"/>
      <c r="M368" s="45"/>
      <c r="N368" s="46"/>
      <c r="O368" s="47"/>
      <c r="P368" s="46"/>
      <c r="Q368" s="47"/>
      <c r="R368" s="38"/>
      <c r="S368" s="38"/>
      <c r="T368" s="39"/>
      <c r="U368" s="28"/>
      <c r="V368" s="9"/>
      <c r="W368" s="28"/>
      <c r="X368" s="9"/>
    </row>
    <row r="369" spans="2:24" ht="15">
      <c r="B369" s="15"/>
      <c r="C369" s="15"/>
      <c r="D369" s="15"/>
      <c r="E369" s="15"/>
      <c r="F369" s="15"/>
      <c r="G369" s="15"/>
      <c r="M369" s="45"/>
      <c r="N369" s="46"/>
      <c r="O369" s="47"/>
      <c r="P369" s="46"/>
      <c r="Q369" s="47"/>
      <c r="R369" s="38"/>
      <c r="S369" s="38"/>
      <c r="T369" s="39"/>
      <c r="U369" s="28"/>
      <c r="V369" s="9"/>
      <c r="W369" s="28"/>
      <c r="X369" s="9"/>
    </row>
    <row r="370" spans="2:24" ht="15">
      <c r="B370" s="15"/>
      <c r="C370" s="15"/>
      <c r="D370" s="15"/>
      <c r="E370" s="15"/>
      <c r="F370" s="15"/>
      <c r="G370" s="15"/>
      <c r="M370" s="45"/>
      <c r="N370" s="46"/>
      <c r="O370" s="47"/>
      <c r="P370" s="46"/>
      <c r="Q370" s="47"/>
      <c r="R370" s="38"/>
      <c r="S370" s="38"/>
      <c r="T370" s="39"/>
      <c r="U370" s="28"/>
      <c r="V370" s="9"/>
      <c r="W370" s="28"/>
      <c r="X370" s="9"/>
    </row>
    <row r="371" spans="2:24" ht="15">
      <c r="B371" s="15"/>
      <c r="C371" s="15"/>
      <c r="D371" s="15"/>
      <c r="E371" s="15"/>
      <c r="F371" s="15"/>
      <c r="G371" s="15"/>
      <c r="M371" s="45"/>
      <c r="N371" s="46"/>
      <c r="O371" s="47"/>
      <c r="P371" s="46"/>
      <c r="Q371" s="47"/>
      <c r="R371" s="38"/>
      <c r="S371" s="38"/>
      <c r="T371" s="39"/>
      <c r="U371" s="28"/>
      <c r="V371" s="9"/>
      <c r="W371" s="28"/>
      <c r="X371" s="9"/>
    </row>
    <row r="372" spans="2:24" ht="15">
      <c r="B372" s="15"/>
      <c r="C372" s="15"/>
      <c r="D372" s="15"/>
      <c r="E372" s="15"/>
      <c r="F372" s="15"/>
      <c r="G372" s="15"/>
      <c r="M372" s="45"/>
      <c r="N372" s="46"/>
      <c r="O372" s="47"/>
      <c r="P372" s="46"/>
      <c r="Q372" s="47"/>
      <c r="R372" s="38"/>
      <c r="S372" s="38"/>
      <c r="T372" s="39"/>
      <c r="U372" s="28"/>
      <c r="V372" s="9"/>
      <c r="W372" s="28"/>
      <c r="X372" s="9"/>
    </row>
    <row r="373" spans="2:24" ht="15">
      <c r="B373" s="15"/>
      <c r="C373" s="15"/>
      <c r="D373" s="15"/>
      <c r="E373" s="15"/>
      <c r="F373" s="15"/>
      <c r="G373" s="15"/>
      <c r="M373" s="45"/>
      <c r="N373" s="46"/>
      <c r="O373" s="47"/>
      <c r="P373" s="46"/>
      <c r="Q373" s="47"/>
      <c r="R373" s="38"/>
      <c r="S373" s="38"/>
      <c r="T373" s="39"/>
      <c r="U373" s="28"/>
      <c r="V373" s="9"/>
      <c r="W373" s="28"/>
      <c r="X373" s="9"/>
    </row>
    <row r="374" spans="2:24" ht="15">
      <c r="B374" s="15"/>
      <c r="C374" s="15"/>
      <c r="D374" s="15"/>
      <c r="E374" s="15"/>
      <c r="F374" s="15"/>
      <c r="G374" s="15"/>
      <c r="M374" s="45"/>
      <c r="N374" s="46"/>
      <c r="O374" s="47"/>
      <c r="P374" s="46"/>
      <c r="Q374" s="47"/>
      <c r="R374" s="38"/>
      <c r="S374" s="38"/>
      <c r="T374" s="39"/>
      <c r="U374" s="28"/>
      <c r="V374" s="9"/>
      <c r="W374" s="28"/>
      <c r="X374" s="9"/>
    </row>
    <row r="375" spans="2:24" ht="15">
      <c r="B375" s="15"/>
      <c r="C375" s="15"/>
      <c r="D375" s="15"/>
      <c r="E375" s="15"/>
      <c r="F375" s="15"/>
      <c r="G375" s="15"/>
      <c r="M375" s="45"/>
      <c r="N375" s="46"/>
      <c r="O375" s="47"/>
      <c r="P375" s="46"/>
      <c r="Q375" s="47"/>
      <c r="R375" s="38"/>
      <c r="S375" s="38"/>
      <c r="T375" s="39"/>
      <c r="U375" s="28"/>
      <c r="V375" s="9"/>
      <c r="W375" s="28"/>
      <c r="X375" s="9"/>
    </row>
    <row r="376" spans="2:24" ht="15">
      <c r="B376" s="15"/>
      <c r="C376" s="15"/>
      <c r="D376" s="15"/>
      <c r="E376" s="15"/>
      <c r="F376" s="15"/>
      <c r="G376" s="15"/>
      <c r="M376" s="45"/>
      <c r="N376" s="46"/>
      <c r="O376" s="47"/>
      <c r="P376" s="46"/>
      <c r="Q376" s="47"/>
      <c r="R376" s="38"/>
      <c r="S376" s="38"/>
      <c r="T376" s="39"/>
      <c r="U376" s="28"/>
      <c r="V376" s="9"/>
      <c r="W376" s="28"/>
      <c r="X376" s="9"/>
    </row>
    <row r="377" spans="2:24" ht="15">
      <c r="B377" s="15"/>
      <c r="C377" s="15"/>
      <c r="D377" s="15"/>
      <c r="E377" s="15"/>
      <c r="F377" s="15"/>
      <c r="G377" s="15"/>
      <c r="M377" s="45"/>
      <c r="N377" s="46"/>
      <c r="O377" s="47"/>
      <c r="P377" s="46"/>
      <c r="Q377" s="47"/>
      <c r="R377" s="38"/>
      <c r="S377" s="38"/>
      <c r="T377" s="39"/>
      <c r="U377" s="28"/>
      <c r="V377" s="9"/>
      <c r="W377" s="28"/>
      <c r="X377" s="9"/>
    </row>
    <row r="378" spans="2:24" ht="15">
      <c r="B378" s="15"/>
      <c r="C378" s="15"/>
      <c r="D378" s="15"/>
      <c r="E378" s="15"/>
      <c r="F378" s="15"/>
      <c r="G378" s="15"/>
      <c r="M378" s="45"/>
      <c r="N378" s="46"/>
      <c r="O378" s="47"/>
      <c r="P378" s="46"/>
      <c r="Q378" s="47"/>
      <c r="R378" s="38"/>
      <c r="S378" s="38"/>
      <c r="T378" s="39"/>
      <c r="U378" s="28"/>
      <c r="V378" s="9"/>
      <c r="W378" s="28"/>
      <c r="X378" s="9"/>
    </row>
    <row r="379" spans="2:24" ht="15">
      <c r="B379" s="15"/>
      <c r="C379" s="15"/>
      <c r="D379" s="15"/>
      <c r="E379" s="15"/>
      <c r="F379" s="15"/>
      <c r="G379" s="15"/>
      <c r="M379" s="45"/>
      <c r="N379" s="46"/>
      <c r="O379" s="47"/>
      <c r="P379" s="46"/>
      <c r="Q379" s="47"/>
      <c r="R379" s="38"/>
      <c r="S379" s="38"/>
      <c r="T379" s="39"/>
      <c r="U379" s="28"/>
      <c r="V379" s="9"/>
      <c r="W379" s="28"/>
      <c r="X379" s="9"/>
    </row>
    <row r="380" spans="2:24" ht="15">
      <c r="B380" s="15"/>
      <c r="C380" s="15"/>
      <c r="D380" s="15"/>
      <c r="E380" s="15"/>
      <c r="F380" s="15"/>
      <c r="G380" s="15"/>
      <c r="M380" s="45"/>
      <c r="N380" s="46"/>
      <c r="O380" s="47"/>
      <c r="P380" s="46"/>
      <c r="Q380" s="47"/>
      <c r="R380" s="38"/>
      <c r="S380" s="38"/>
      <c r="T380" s="39"/>
      <c r="U380" s="28"/>
      <c r="V380" s="9"/>
      <c r="W380" s="28"/>
      <c r="X380" s="9"/>
    </row>
    <row r="381" spans="2:24" ht="15">
      <c r="B381" s="15"/>
      <c r="C381" s="15"/>
      <c r="D381" s="15"/>
      <c r="E381" s="15"/>
      <c r="F381" s="15"/>
      <c r="G381" s="15"/>
      <c r="M381" s="45"/>
      <c r="N381" s="46"/>
      <c r="O381" s="47"/>
      <c r="P381" s="46"/>
      <c r="Q381" s="47"/>
      <c r="R381" s="38"/>
      <c r="S381" s="38"/>
      <c r="T381" s="39"/>
      <c r="U381" s="28"/>
      <c r="V381" s="9"/>
      <c r="W381" s="28"/>
      <c r="X381" s="9"/>
    </row>
    <row r="382" spans="2:24" ht="15">
      <c r="B382" s="15"/>
      <c r="C382" s="15"/>
      <c r="D382" s="15"/>
      <c r="E382" s="15"/>
      <c r="F382" s="15"/>
      <c r="G382" s="15"/>
      <c r="M382" s="45"/>
      <c r="N382" s="46"/>
      <c r="O382" s="47"/>
      <c r="P382" s="46"/>
      <c r="Q382" s="47"/>
      <c r="R382" s="38"/>
      <c r="S382" s="38"/>
      <c r="T382" s="39"/>
      <c r="U382" s="28"/>
      <c r="V382" s="9"/>
      <c r="W382" s="28"/>
      <c r="X382" s="9"/>
    </row>
    <row r="383" spans="2:24" ht="15">
      <c r="B383" s="15"/>
      <c r="C383" s="15"/>
      <c r="D383" s="15"/>
      <c r="E383" s="15"/>
      <c r="F383" s="15"/>
      <c r="G383" s="15"/>
      <c r="M383" s="45"/>
      <c r="N383" s="46"/>
      <c r="O383" s="47"/>
      <c r="P383" s="46"/>
      <c r="Q383" s="47"/>
      <c r="R383" s="38"/>
      <c r="S383" s="38"/>
      <c r="T383" s="39"/>
      <c r="U383" s="28"/>
      <c r="V383" s="9"/>
      <c r="W383" s="28"/>
      <c r="X383" s="9"/>
    </row>
    <row r="384" spans="2:24" ht="15">
      <c r="B384" s="15"/>
      <c r="C384" s="15"/>
      <c r="D384" s="15"/>
      <c r="E384" s="15"/>
      <c r="F384" s="15"/>
      <c r="G384" s="15"/>
      <c r="M384" s="45"/>
      <c r="N384" s="46"/>
      <c r="O384" s="47"/>
      <c r="P384" s="46"/>
      <c r="Q384" s="47"/>
      <c r="R384" s="38"/>
      <c r="S384" s="38"/>
      <c r="T384" s="39"/>
      <c r="U384" s="28"/>
      <c r="V384" s="9"/>
      <c r="W384" s="28"/>
      <c r="X384" s="9"/>
    </row>
    <row r="385" spans="2:24" ht="15">
      <c r="B385" s="15"/>
      <c r="C385" s="15"/>
      <c r="D385" s="15"/>
      <c r="E385" s="15"/>
      <c r="F385" s="15"/>
      <c r="G385" s="15"/>
      <c r="M385" s="45"/>
      <c r="N385" s="46"/>
      <c r="O385" s="47"/>
      <c r="P385" s="46"/>
      <c r="Q385" s="47"/>
      <c r="R385" s="38"/>
      <c r="S385" s="38"/>
      <c r="T385" s="39"/>
      <c r="U385" s="28"/>
      <c r="V385" s="9"/>
      <c r="W385" s="28"/>
      <c r="X385" s="9"/>
    </row>
    <row r="386" spans="2:24" ht="15">
      <c r="B386" s="15"/>
      <c r="C386" s="15"/>
      <c r="D386" s="15"/>
      <c r="E386" s="15"/>
      <c r="F386" s="15"/>
      <c r="G386" s="15"/>
      <c r="M386" s="45"/>
      <c r="N386" s="46"/>
      <c r="O386" s="47"/>
      <c r="P386" s="46"/>
      <c r="Q386" s="47"/>
      <c r="R386" s="38"/>
      <c r="S386" s="38"/>
      <c r="T386" s="39"/>
      <c r="U386" s="28"/>
      <c r="V386" s="9"/>
      <c r="W386" s="28"/>
      <c r="X386" s="9"/>
    </row>
    <row r="387" spans="2:24" ht="15">
      <c r="B387" s="15"/>
      <c r="C387" s="15"/>
      <c r="D387" s="15"/>
      <c r="E387" s="15"/>
      <c r="F387" s="15"/>
      <c r="G387" s="15"/>
      <c r="M387" s="45"/>
      <c r="N387" s="46"/>
      <c r="O387" s="47"/>
      <c r="P387" s="46"/>
      <c r="Q387" s="47"/>
      <c r="R387" s="38"/>
      <c r="S387" s="38"/>
      <c r="T387" s="39"/>
      <c r="U387" s="28"/>
      <c r="V387" s="9"/>
      <c r="W387" s="28"/>
      <c r="X387" s="9"/>
    </row>
    <row r="388" spans="2:24" ht="15">
      <c r="B388" s="15"/>
      <c r="C388" s="15"/>
      <c r="D388" s="15"/>
      <c r="E388" s="15"/>
      <c r="F388" s="15"/>
      <c r="G388" s="15"/>
      <c r="M388" s="45"/>
      <c r="N388" s="46"/>
      <c r="O388" s="47"/>
      <c r="P388" s="46"/>
      <c r="Q388" s="47"/>
      <c r="R388" s="38"/>
      <c r="S388" s="38"/>
      <c r="T388" s="39"/>
      <c r="U388" s="28"/>
      <c r="V388" s="9"/>
      <c r="W388" s="28"/>
      <c r="X388" s="9"/>
    </row>
    <row r="389" spans="2:24" ht="15">
      <c r="B389" s="15"/>
      <c r="C389" s="15"/>
      <c r="D389" s="15"/>
      <c r="E389" s="15"/>
      <c r="F389" s="15"/>
      <c r="G389" s="15"/>
      <c r="M389" s="45"/>
      <c r="N389" s="46"/>
      <c r="O389" s="47"/>
      <c r="P389" s="46"/>
      <c r="Q389" s="47"/>
      <c r="R389" s="38"/>
      <c r="S389" s="38"/>
      <c r="T389" s="39"/>
      <c r="U389" s="28"/>
      <c r="V389" s="9"/>
      <c r="W389" s="28"/>
      <c r="X389" s="9"/>
    </row>
    <row r="390" spans="2:24" ht="15">
      <c r="B390" s="15"/>
      <c r="C390" s="15"/>
      <c r="D390" s="15"/>
      <c r="E390" s="15"/>
      <c r="F390" s="15"/>
      <c r="G390" s="15"/>
      <c r="M390" s="45"/>
      <c r="N390" s="46"/>
      <c r="O390" s="47"/>
      <c r="P390" s="46"/>
      <c r="Q390" s="47"/>
      <c r="R390" s="38"/>
      <c r="S390" s="38"/>
      <c r="T390" s="39"/>
      <c r="U390" s="28"/>
      <c r="V390" s="9"/>
      <c r="W390" s="28"/>
      <c r="X390" s="9"/>
    </row>
    <row r="391" spans="2:24" ht="15">
      <c r="B391" s="15"/>
      <c r="C391" s="15"/>
      <c r="D391" s="15"/>
      <c r="E391" s="15"/>
      <c r="F391" s="15"/>
      <c r="G391" s="15"/>
      <c r="M391" s="45"/>
      <c r="N391" s="46"/>
      <c r="O391" s="47"/>
      <c r="P391" s="46"/>
      <c r="Q391" s="47"/>
      <c r="R391" s="38"/>
      <c r="S391" s="38"/>
      <c r="T391" s="39"/>
      <c r="U391" s="28"/>
      <c r="V391" s="9"/>
      <c r="W391" s="28"/>
      <c r="X391" s="9"/>
    </row>
    <row r="392" spans="2:24" ht="15">
      <c r="B392" s="15"/>
      <c r="C392" s="15"/>
      <c r="D392" s="15"/>
      <c r="E392" s="15"/>
      <c r="F392" s="15"/>
      <c r="G392" s="15"/>
      <c r="M392" s="45"/>
      <c r="N392" s="46"/>
      <c r="O392" s="47"/>
      <c r="P392" s="46"/>
      <c r="Q392" s="47"/>
      <c r="R392" s="38"/>
      <c r="S392" s="38"/>
      <c r="T392" s="39"/>
      <c r="U392" s="28"/>
      <c r="V392" s="9"/>
      <c r="W392" s="28"/>
      <c r="X392" s="9"/>
    </row>
    <row r="393" spans="2:24" ht="15">
      <c r="B393" s="15"/>
      <c r="C393" s="15"/>
      <c r="D393" s="15"/>
      <c r="E393" s="15"/>
      <c r="F393" s="15"/>
      <c r="G393" s="15"/>
      <c r="M393" s="45"/>
      <c r="N393" s="46"/>
      <c r="O393" s="47"/>
      <c r="P393" s="46"/>
      <c r="Q393" s="47"/>
      <c r="R393" s="38"/>
      <c r="S393" s="38"/>
      <c r="T393" s="39"/>
      <c r="U393" s="28"/>
      <c r="V393" s="9"/>
      <c r="W393" s="28"/>
      <c r="X393" s="9"/>
    </row>
    <row r="394" spans="2:24" ht="15">
      <c r="B394" s="15"/>
      <c r="C394" s="15"/>
      <c r="D394" s="15"/>
      <c r="E394" s="15"/>
      <c r="F394" s="15"/>
      <c r="G394" s="15"/>
      <c r="M394" s="45"/>
      <c r="N394" s="46"/>
      <c r="O394" s="47"/>
      <c r="P394" s="46"/>
      <c r="Q394" s="47"/>
      <c r="R394" s="38"/>
      <c r="S394" s="38"/>
      <c r="T394" s="39"/>
      <c r="U394" s="28"/>
      <c r="V394" s="9"/>
      <c r="W394" s="28"/>
      <c r="X394" s="9"/>
    </row>
    <row r="395" spans="2:24" ht="15">
      <c r="B395" s="15"/>
      <c r="C395" s="15"/>
      <c r="D395" s="15"/>
      <c r="E395" s="15"/>
      <c r="F395" s="15"/>
      <c r="G395" s="15"/>
      <c r="M395" s="45"/>
      <c r="N395" s="46"/>
      <c r="O395" s="47"/>
      <c r="P395" s="46"/>
      <c r="Q395" s="47"/>
      <c r="R395" s="38"/>
      <c r="S395" s="38"/>
      <c r="T395" s="39"/>
      <c r="U395" s="28"/>
      <c r="V395" s="9"/>
      <c r="W395" s="28"/>
      <c r="X395" s="9"/>
    </row>
    <row r="396" spans="2:24" ht="15">
      <c r="B396" s="15"/>
      <c r="C396" s="15"/>
      <c r="D396" s="15"/>
      <c r="E396" s="15"/>
      <c r="F396" s="15"/>
      <c r="G396" s="15"/>
      <c r="M396" s="45"/>
      <c r="N396" s="46"/>
      <c r="O396" s="47"/>
      <c r="P396" s="46"/>
      <c r="Q396" s="47"/>
      <c r="R396" s="38"/>
      <c r="S396" s="38"/>
      <c r="T396" s="39"/>
      <c r="U396" s="28"/>
      <c r="V396" s="9"/>
      <c r="W396" s="28"/>
      <c r="X396" s="9"/>
    </row>
    <row r="397" spans="2:24" ht="15">
      <c r="B397" s="15"/>
      <c r="C397" s="15"/>
      <c r="D397" s="15"/>
      <c r="E397" s="15"/>
      <c r="F397" s="15"/>
      <c r="G397" s="15"/>
      <c r="M397" s="45"/>
      <c r="N397" s="46"/>
      <c r="O397" s="47"/>
      <c r="P397" s="46"/>
      <c r="Q397" s="47"/>
      <c r="R397" s="38"/>
      <c r="S397" s="38"/>
      <c r="T397" s="39"/>
      <c r="U397" s="28"/>
      <c r="V397" s="9"/>
      <c r="W397" s="28"/>
      <c r="X397" s="9"/>
    </row>
    <row r="398" spans="2:24" ht="15">
      <c r="B398" s="15"/>
      <c r="C398" s="15"/>
      <c r="D398" s="15"/>
      <c r="E398" s="15"/>
      <c r="F398" s="15"/>
      <c r="G398" s="15"/>
      <c r="M398" s="45"/>
      <c r="N398" s="46"/>
      <c r="O398" s="47"/>
      <c r="P398" s="46"/>
      <c r="Q398" s="47"/>
      <c r="R398" s="38"/>
      <c r="S398" s="38"/>
      <c r="T398" s="39"/>
      <c r="U398" s="28"/>
      <c r="V398" s="9"/>
      <c r="W398" s="28"/>
      <c r="X398" s="9"/>
    </row>
    <row r="399" spans="2:24" ht="15">
      <c r="B399" s="15"/>
      <c r="C399" s="15"/>
      <c r="D399" s="15"/>
      <c r="E399" s="15"/>
      <c r="F399" s="15"/>
      <c r="G399" s="15"/>
      <c r="M399" s="45"/>
      <c r="N399" s="46"/>
      <c r="O399" s="47"/>
      <c r="P399" s="46"/>
      <c r="Q399" s="47"/>
      <c r="R399" s="38"/>
      <c r="S399" s="38"/>
      <c r="T399" s="39"/>
      <c r="U399" s="28"/>
      <c r="V399" s="9"/>
      <c r="W399" s="28"/>
      <c r="X399" s="9"/>
    </row>
    <row r="400" spans="2:24" ht="15">
      <c r="B400" s="15"/>
      <c r="C400" s="15"/>
      <c r="D400" s="15"/>
      <c r="E400" s="15"/>
      <c r="F400" s="15"/>
      <c r="G400" s="15"/>
      <c r="M400" s="45"/>
      <c r="N400" s="46"/>
      <c r="O400" s="47"/>
      <c r="P400" s="46"/>
      <c r="Q400" s="47"/>
      <c r="R400" s="38"/>
      <c r="S400" s="38"/>
      <c r="T400" s="39"/>
      <c r="U400" s="28"/>
      <c r="V400" s="9"/>
      <c r="W400" s="28"/>
      <c r="X400" s="9"/>
    </row>
    <row r="401" spans="13:24" ht="15">
      <c r="M401" s="45"/>
      <c r="N401" s="46"/>
      <c r="O401" s="47"/>
      <c r="P401" s="46"/>
      <c r="Q401" s="47"/>
      <c r="R401" s="38"/>
      <c r="S401" s="38"/>
      <c r="T401" s="39"/>
      <c r="U401" s="28"/>
      <c r="V401" s="9"/>
      <c r="W401" s="28"/>
      <c r="X401" s="9"/>
    </row>
    <row r="402" spans="13:24" ht="15">
      <c r="M402" s="45"/>
      <c r="N402" s="46"/>
      <c r="O402" s="47"/>
      <c r="P402" s="46"/>
      <c r="Q402" s="47"/>
      <c r="R402" s="38"/>
      <c r="S402" s="38"/>
      <c r="T402" s="39"/>
      <c r="U402" s="28"/>
      <c r="V402" s="9"/>
      <c r="W402" s="28"/>
      <c r="X402" s="9"/>
    </row>
    <row r="403" spans="13:24" ht="15">
      <c r="M403" s="45"/>
      <c r="N403" s="46"/>
      <c r="O403" s="47"/>
      <c r="P403" s="46"/>
      <c r="Q403" s="47"/>
      <c r="R403" s="38"/>
      <c r="S403" s="38"/>
      <c r="T403" s="39"/>
      <c r="U403" s="28"/>
      <c r="V403" s="9"/>
      <c r="W403" s="28"/>
      <c r="X403" s="9"/>
    </row>
    <row r="404" spans="13:24" ht="15">
      <c r="M404" s="45"/>
      <c r="N404" s="46"/>
      <c r="O404" s="47"/>
      <c r="P404" s="46"/>
      <c r="Q404" s="47"/>
      <c r="R404" s="38"/>
      <c r="S404" s="38"/>
      <c r="T404" s="39"/>
      <c r="U404" s="28"/>
      <c r="V404" s="9"/>
      <c r="W404" s="28"/>
      <c r="X404" s="9"/>
    </row>
    <row r="405" spans="13:24" ht="15">
      <c r="M405" s="45"/>
      <c r="N405" s="46"/>
      <c r="O405" s="47"/>
      <c r="P405" s="46"/>
      <c r="Q405" s="47"/>
      <c r="R405" s="38"/>
      <c r="S405" s="38"/>
      <c r="T405" s="39"/>
      <c r="U405" s="28"/>
      <c r="V405" s="9"/>
      <c r="W405" s="28"/>
      <c r="X405" s="9"/>
    </row>
    <row r="406" spans="13:24" ht="15">
      <c r="M406" s="45"/>
      <c r="N406" s="46"/>
      <c r="O406" s="47"/>
      <c r="P406" s="46"/>
      <c r="Q406" s="47"/>
      <c r="R406" s="38"/>
      <c r="S406" s="38"/>
      <c r="T406" s="39"/>
      <c r="U406" s="28"/>
      <c r="V406" s="9"/>
      <c r="W406" s="28"/>
      <c r="X406" s="9"/>
    </row>
    <row r="407" spans="13:24" ht="15">
      <c r="M407" s="45"/>
      <c r="N407" s="46"/>
      <c r="O407" s="47"/>
      <c r="P407" s="46"/>
      <c r="Q407" s="47"/>
      <c r="R407" s="38"/>
      <c r="S407" s="38"/>
      <c r="T407" s="39"/>
      <c r="U407" s="28"/>
      <c r="V407" s="9"/>
      <c r="W407" s="28"/>
      <c r="X407" s="9"/>
    </row>
    <row r="408" spans="13:24" ht="15">
      <c r="M408" s="45"/>
      <c r="N408" s="46"/>
      <c r="O408" s="47"/>
      <c r="P408" s="46"/>
      <c r="Q408" s="47"/>
      <c r="R408" s="38"/>
      <c r="S408" s="38"/>
      <c r="T408" s="39"/>
      <c r="U408" s="28"/>
      <c r="V408" s="9"/>
      <c r="W408" s="28"/>
      <c r="X408" s="9"/>
    </row>
    <row r="409" spans="13:24" ht="15">
      <c r="M409" s="45"/>
      <c r="N409" s="46"/>
      <c r="O409" s="47"/>
      <c r="P409" s="46"/>
      <c r="Q409" s="47"/>
      <c r="R409" s="38"/>
      <c r="S409" s="38"/>
      <c r="T409" s="39"/>
      <c r="U409" s="28"/>
      <c r="V409" s="9"/>
      <c r="W409" s="28"/>
      <c r="X409" s="9"/>
    </row>
    <row r="410" spans="13:24" ht="15">
      <c r="M410" s="45"/>
      <c r="N410" s="46"/>
      <c r="O410" s="47"/>
      <c r="P410" s="46"/>
      <c r="Q410" s="47"/>
      <c r="R410" s="38"/>
      <c r="S410" s="38"/>
      <c r="T410" s="39"/>
      <c r="U410" s="28"/>
      <c r="V410" s="9"/>
      <c r="W410" s="28"/>
      <c r="X410" s="9"/>
    </row>
    <row r="411" spans="13:24" ht="15">
      <c r="M411" s="45"/>
      <c r="N411" s="46"/>
      <c r="O411" s="47"/>
      <c r="P411" s="46"/>
      <c r="Q411" s="47"/>
      <c r="R411" s="38"/>
      <c r="S411" s="38"/>
      <c r="T411" s="39"/>
      <c r="U411" s="28"/>
      <c r="V411" s="9"/>
      <c r="W411" s="28"/>
      <c r="X411" s="9"/>
    </row>
    <row r="412" spans="13:24" ht="15">
      <c r="M412" s="45"/>
      <c r="N412" s="46"/>
      <c r="O412" s="47"/>
      <c r="P412" s="46"/>
      <c r="Q412" s="47"/>
      <c r="R412" s="38"/>
      <c r="S412" s="38"/>
      <c r="T412" s="39"/>
      <c r="U412" s="28"/>
      <c r="V412" s="9"/>
      <c r="W412" s="28"/>
      <c r="X412" s="9"/>
    </row>
    <row r="413" spans="13:24" ht="15">
      <c r="M413" s="45"/>
      <c r="N413" s="46"/>
      <c r="O413" s="47"/>
      <c r="P413" s="46"/>
      <c r="Q413" s="47"/>
      <c r="R413" s="38"/>
      <c r="S413" s="38"/>
      <c r="T413" s="39"/>
      <c r="U413" s="28"/>
      <c r="V413" s="9"/>
      <c r="W413" s="28"/>
      <c r="X413" s="9"/>
    </row>
    <row r="414" spans="13:24" ht="15">
      <c r="M414" s="45"/>
      <c r="N414" s="46"/>
      <c r="O414" s="47"/>
      <c r="P414" s="46"/>
      <c r="Q414" s="47"/>
      <c r="R414" s="38"/>
      <c r="S414" s="38"/>
      <c r="T414" s="39"/>
      <c r="U414" s="28"/>
      <c r="V414" s="9"/>
      <c r="W414" s="28"/>
      <c r="X414" s="9"/>
    </row>
    <row r="415" spans="13:24" ht="15">
      <c r="M415" s="45"/>
      <c r="N415" s="46"/>
      <c r="O415" s="47"/>
      <c r="P415" s="46"/>
      <c r="Q415" s="47"/>
      <c r="R415" s="38"/>
      <c r="S415" s="38"/>
      <c r="T415" s="39"/>
      <c r="U415" s="28"/>
      <c r="V415" s="9"/>
      <c r="W415" s="28"/>
      <c r="X415" s="9"/>
    </row>
    <row r="416" spans="13:24" ht="15">
      <c r="M416" s="45"/>
      <c r="N416" s="46"/>
      <c r="O416" s="47"/>
      <c r="P416" s="46"/>
      <c r="Q416" s="47"/>
      <c r="R416" s="38"/>
      <c r="S416" s="38"/>
      <c r="T416" s="39"/>
      <c r="U416" s="28"/>
      <c r="V416" s="9"/>
      <c r="W416" s="28"/>
      <c r="X416" s="9"/>
    </row>
    <row r="417" spans="13:24" ht="15">
      <c r="M417" s="45"/>
      <c r="N417" s="46"/>
      <c r="O417" s="47"/>
      <c r="P417" s="46"/>
      <c r="Q417" s="47"/>
      <c r="R417" s="38"/>
      <c r="S417" s="38"/>
      <c r="T417" s="39"/>
      <c r="U417" s="28"/>
      <c r="V417" s="9"/>
      <c r="W417" s="28"/>
      <c r="X417" s="9"/>
    </row>
    <row r="418" spans="13:24" ht="15">
      <c r="M418" s="45"/>
      <c r="N418" s="46"/>
      <c r="O418" s="47"/>
      <c r="P418" s="46"/>
      <c r="Q418" s="47"/>
      <c r="R418" s="38"/>
      <c r="S418" s="38"/>
      <c r="T418" s="39"/>
      <c r="U418" s="28"/>
      <c r="V418" s="9"/>
      <c r="W418" s="28"/>
      <c r="X418" s="9"/>
    </row>
    <row r="419" spans="13:24" ht="15">
      <c r="M419" s="45"/>
      <c r="N419" s="46"/>
      <c r="O419" s="47"/>
      <c r="P419" s="46"/>
      <c r="Q419" s="47"/>
      <c r="R419" s="38"/>
      <c r="S419" s="38"/>
      <c r="T419" s="39"/>
      <c r="U419" s="28"/>
      <c r="V419" s="9"/>
      <c r="W419" s="28"/>
      <c r="X419" s="9"/>
    </row>
    <row r="420" spans="13:24" ht="15">
      <c r="M420" s="45"/>
      <c r="N420" s="46"/>
      <c r="O420" s="47"/>
      <c r="P420" s="46"/>
      <c r="Q420" s="47"/>
      <c r="R420" s="38"/>
      <c r="S420" s="38"/>
      <c r="T420" s="39"/>
      <c r="U420" s="28"/>
      <c r="V420" s="9"/>
      <c r="W420" s="28"/>
      <c r="X420" s="9"/>
    </row>
    <row r="421" spans="13:24" ht="15">
      <c r="M421" s="45"/>
      <c r="N421" s="46"/>
      <c r="O421" s="47"/>
      <c r="P421" s="46"/>
      <c r="Q421" s="47"/>
      <c r="R421" s="38"/>
      <c r="S421" s="38"/>
      <c r="T421" s="39"/>
      <c r="U421" s="28"/>
      <c r="V421" s="9"/>
      <c r="W421" s="28"/>
      <c r="X421" s="9"/>
    </row>
    <row r="422" spans="13:24" ht="15">
      <c r="M422" s="45"/>
      <c r="N422" s="46"/>
      <c r="O422" s="47"/>
      <c r="P422" s="46"/>
      <c r="Q422" s="47"/>
      <c r="R422" s="38"/>
      <c r="S422" s="38"/>
      <c r="T422" s="39"/>
      <c r="U422" s="28"/>
      <c r="V422" s="9"/>
      <c r="W422" s="28"/>
      <c r="X422" s="9"/>
    </row>
    <row r="423" spans="13:24" ht="15">
      <c r="M423" s="45"/>
      <c r="N423" s="46"/>
      <c r="O423" s="47"/>
      <c r="P423" s="46"/>
      <c r="Q423" s="47"/>
      <c r="R423" s="38"/>
      <c r="S423" s="38"/>
      <c r="T423" s="39"/>
      <c r="U423" s="28"/>
      <c r="V423" s="9"/>
      <c r="W423" s="28"/>
      <c r="X423" s="9"/>
    </row>
    <row r="424" spans="13:24" ht="15">
      <c r="M424" s="45"/>
      <c r="N424" s="46"/>
      <c r="O424" s="47"/>
      <c r="P424" s="46"/>
      <c r="Q424" s="47"/>
      <c r="R424" s="38"/>
      <c r="S424" s="38"/>
      <c r="T424" s="39"/>
      <c r="U424" s="28"/>
      <c r="V424" s="9"/>
      <c r="W424" s="28"/>
      <c r="X424" s="9"/>
    </row>
    <row r="425" spans="13:24" ht="15">
      <c r="M425" s="45"/>
      <c r="N425" s="46"/>
      <c r="O425" s="47"/>
      <c r="P425" s="46"/>
      <c r="Q425" s="47"/>
      <c r="R425" s="38"/>
      <c r="S425" s="38"/>
      <c r="T425" s="39"/>
      <c r="U425" s="28"/>
      <c r="V425" s="9"/>
      <c r="W425" s="28"/>
      <c r="X425" s="9"/>
    </row>
    <row r="426" spans="13:24" ht="15">
      <c r="M426" s="45"/>
      <c r="N426" s="46"/>
      <c r="O426" s="47"/>
      <c r="P426" s="46"/>
      <c r="Q426" s="47"/>
      <c r="R426" s="38"/>
      <c r="S426" s="38"/>
      <c r="T426" s="39"/>
      <c r="U426" s="28"/>
      <c r="V426" s="9"/>
      <c r="W426" s="28"/>
      <c r="X426" s="9"/>
    </row>
    <row r="427" spans="13:24" ht="15">
      <c r="M427" s="45"/>
      <c r="N427" s="46"/>
      <c r="O427" s="47"/>
      <c r="P427" s="46"/>
      <c r="Q427" s="47"/>
      <c r="R427" s="38"/>
      <c r="S427" s="38"/>
      <c r="T427" s="39"/>
      <c r="U427" s="28"/>
      <c r="V427" s="9"/>
      <c r="W427" s="28"/>
      <c r="X427" s="9"/>
    </row>
    <row r="428" spans="13:24" ht="15">
      <c r="M428" s="45"/>
      <c r="N428" s="46"/>
      <c r="O428" s="47"/>
      <c r="P428" s="46"/>
      <c r="Q428" s="47"/>
      <c r="R428" s="38"/>
      <c r="S428" s="38"/>
      <c r="T428" s="39"/>
      <c r="U428" s="28"/>
      <c r="V428" s="9"/>
      <c r="W428" s="28"/>
      <c r="X428" s="9"/>
    </row>
    <row r="429" spans="13:24" ht="15">
      <c r="M429" s="45"/>
      <c r="N429" s="46"/>
      <c r="O429" s="47"/>
      <c r="P429" s="46"/>
      <c r="Q429" s="47"/>
      <c r="R429" s="38"/>
      <c r="S429" s="38"/>
      <c r="T429" s="39"/>
      <c r="U429" s="28"/>
      <c r="V429" s="9"/>
      <c r="W429" s="28"/>
      <c r="X429" s="9"/>
    </row>
    <row r="430" spans="13:24" ht="15">
      <c r="M430" s="45"/>
      <c r="N430" s="46"/>
      <c r="O430" s="47"/>
      <c r="P430" s="46"/>
      <c r="Q430" s="47"/>
      <c r="R430" s="38"/>
      <c r="S430" s="38"/>
      <c r="T430" s="39"/>
      <c r="U430" s="28"/>
      <c r="V430" s="9"/>
      <c r="W430" s="28"/>
      <c r="X430" s="9"/>
    </row>
    <row r="431" spans="13:24" ht="15">
      <c r="M431" s="45"/>
      <c r="N431" s="46"/>
      <c r="O431" s="47"/>
      <c r="P431" s="46"/>
      <c r="Q431" s="47"/>
      <c r="R431" s="38"/>
      <c r="S431" s="38"/>
      <c r="T431" s="39"/>
      <c r="U431" s="28"/>
      <c r="V431" s="9"/>
      <c r="W431" s="28"/>
      <c r="X431" s="9"/>
    </row>
    <row r="432" spans="13:24" ht="15">
      <c r="M432" s="45"/>
      <c r="N432" s="46"/>
      <c r="O432" s="47"/>
      <c r="P432" s="46"/>
      <c r="Q432" s="47"/>
      <c r="R432" s="38"/>
      <c r="S432" s="38"/>
      <c r="T432" s="39"/>
      <c r="U432" s="28"/>
      <c r="V432" s="9"/>
      <c r="W432" s="28"/>
      <c r="X432" s="9"/>
    </row>
    <row r="433" spans="13:24" ht="15">
      <c r="M433" s="45"/>
      <c r="N433" s="46"/>
      <c r="O433" s="47"/>
      <c r="P433" s="46"/>
      <c r="Q433" s="47"/>
      <c r="R433" s="38"/>
      <c r="S433" s="38"/>
      <c r="T433" s="39"/>
      <c r="U433" s="28"/>
      <c r="V433" s="9"/>
      <c r="W433" s="28"/>
      <c r="X433" s="9"/>
    </row>
    <row r="434" spans="13:24" ht="15">
      <c r="M434" s="45"/>
      <c r="N434" s="46"/>
      <c r="O434" s="47"/>
      <c r="P434" s="46"/>
      <c r="Q434" s="47"/>
      <c r="R434" s="38"/>
      <c r="S434" s="38"/>
      <c r="T434" s="39"/>
      <c r="U434" s="28"/>
      <c r="V434" s="9"/>
      <c r="W434" s="28"/>
      <c r="X434" s="9"/>
    </row>
    <row r="435" spans="13:24" ht="15">
      <c r="M435" s="45"/>
      <c r="N435" s="46"/>
      <c r="O435" s="47"/>
      <c r="P435" s="46"/>
      <c r="Q435" s="47"/>
      <c r="R435" s="38"/>
      <c r="S435" s="38"/>
      <c r="T435" s="39"/>
      <c r="U435" s="28"/>
      <c r="V435" s="9"/>
      <c r="W435" s="28"/>
      <c r="X435" s="9"/>
    </row>
    <row r="436" spans="13:24" ht="15">
      <c r="M436" s="45"/>
      <c r="N436" s="46"/>
      <c r="O436" s="47"/>
      <c r="P436" s="46"/>
      <c r="Q436" s="47"/>
      <c r="R436" s="38"/>
      <c r="S436" s="38"/>
      <c r="T436" s="39"/>
      <c r="U436" s="28"/>
      <c r="V436" s="9"/>
      <c r="W436" s="28"/>
      <c r="X436" s="9"/>
    </row>
    <row r="437" spans="13:24" ht="15">
      <c r="M437" s="45"/>
      <c r="N437" s="46"/>
      <c r="O437" s="47"/>
      <c r="P437" s="46"/>
      <c r="Q437" s="47"/>
      <c r="R437" s="38"/>
      <c r="S437" s="38"/>
      <c r="T437" s="39"/>
      <c r="U437" s="28"/>
      <c r="V437" s="9"/>
      <c r="W437" s="28"/>
      <c r="X437" s="9"/>
    </row>
    <row r="438" spans="13:24" ht="15">
      <c r="M438" s="45"/>
      <c r="N438" s="46"/>
      <c r="O438" s="47"/>
      <c r="P438" s="46"/>
      <c r="Q438" s="47"/>
      <c r="R438" s="38"/>
      <c r="S438" s="38"/>
      <c r="T438" s="39"/>
      <c r="U438" s="28"/>
      <c r="V438" s="9"/>
      <c r="W438" s="28"/>
      <c r="X438" s="9"/>
    </row>
    <row r="439" spans="13:24" ht="15">
      <c r="M439" s="45"/>
      <c r="N439" s="46"/>
      <c r="O439" s="47"/>
      <c r="P439" s="46"/>
      <c r="Q439" s="47"/>
      <c r="R439" s="38"/>
      <c r="S439" s="38"/>
      <c r="T439" s="39"/>
      <c r="U439" s="28"/>
      <c r="V439" s="9"/>
      <c r="W439" s="28"/>
      <c r="X439" s="9"/>
    </row>
    <row r="440" spans="13:24" ht="15">
      <c r="M440" s="45"/>
      <c r="N440" s="46"/>
      <c r="O440" s="47"/>
      <c r="P440" s="46"/>
      <c r="Q440" s="47"/>
      <c r="R440" s="38"/>
      <c r="S440" s="38"/>
      <c r="T440" s="39"/>
      <c r="U440" s="28"/>
      <c r="V440" s="9"/>
      <c r="W440" s="28"/>
      <c r="X440" s="9"/>
    </row>
    <row r="441" spans="13:24" ht="15">
      <c r="M441" s="45"/>
      <c r="N441" s="46"/>
      <c r="O441" s="47"/>
      <c r="P441" s="46"/>
      <c r="Q441" s="47"/>
      <c r="R441" s="38"/>
      <c r="S441" s="38"/>
      <c r="T441" s="39"/>
      <c r="U441" s="28"/>
      <c r="V441" s="9"/>
      <c r="W441" s="28"/>
      <c r="X441" s="9"/>
    </row>
    <row r="442" spans="13:24" ht="15">
      <c r="M442" s="45"/>
      <c r="N442" s="46"/>
      <c r="O442" s="47"/>
      <c r="P442" s="46"/>
      <c r="Q442" s="47"/>
      <c r="R442" s="38"/>
      <c r="S442" s="38"/>
      <c r="T442" s="39"/>
      <c r="U442" s="28"/>
      <c r="V442" s="9"/>
      <c r="W442" s="28"/>
      <c r="X442" s="9"/>
    </row>
    <row r="443" spans="13:24" ht="15">
      <c r="M443" s="45"/>
      <c r="N443" s="46"/>
      <c r="O443" s="47"/>
      <c r="P443" s="46"/>
      <c r="Q443" s="47"/>
      <c r="R443" s="38"/>
      <c r="S443" s="38"/>
      <c r="T443" s="39"/>
      <c r="U443" s="28"/>
      <c r="V443" s="9"/>
      <c r="W443" s="28"/>
      <c r="X443" s="9"/>
    </row>
    <row r="444" spans="13:24" ht="15">
      <c r="M444" s="45"/>
      <c r="N444" s="46"/>
      <c r="O444" s="47"/>
      <c r="P444" s="46"/>
      <c r="Q444" s="47"/>
      <c r="R444" s="38"/>
      <c r="S444" s="38"/>
      <c r="T444" s="39"/>
      <c r="U444" s="28"/>
      <c r="V444" s="9"/>
      <c r="W444" s="28"/>
      <c r="X444" s="9"/>
    </row>
    <row r="445" spans="13:24" ht="15">
      <c r="M445" s="45"/>
      <c r="N445" s="46"/>
      <c r="O445" s="47"/>
      <c r="P445" s="46"/>
      <c r="Q445" s="47"/>
      <c r="R445" s="38"/>
      <c r="S445" s="38"/>
      <c r="T445" s="39"/>
      <c r="U445" s="28"/>
      <c r="V445" s="9"/>
      <c r="W445" s="28"/>
      <c r="X445" s="9"/>
    </row>
    <row r="446" spans="13:24" ht="15">
      <c r="M446" s="45"/>
      <c r="N446" s="46"/>
      <c r="O446" s="47"/>
      <c r="P446" s="46"/>
      <c r="Q446" s="47"/>
      <c r="R446" s="38"/>
      <c r="S446" s="38"/>
      <c r="T446" s="39"/>
      <c r="U446" s="28"/>
      <c r="V446" s="9"/>
      <c r="W446" s="28"/>
      <c r="X446" s="9"/>
    </row>
    <row r="447" spans="13:24" ht="15">
      <c r="M447" s="45"/>
      <c r="N447" s="46"/>
      <c r="O447" s="47"/>
      <c r="P447" s="46"/>
      <c r="Q447" s="47"/>
      <c r="R447" s="38"/>
      <c r="S447" s="38"/>
      <c r="T447" s="39"/>
      <c r="U447" s="28"/>
      <c r="V447" s="9"/>
      <c r="W447" s="28"/>
      <c r="X447" s="9"/>
    </row>
    <row r="448" spans="13:24" ht="15">
      <c r="M448" s="45"/>
      <c r="N448" s="46"/>
      <c r="O448" s="47"/>
      <c r="P448" s="46"/>
      <c r="Q448" s="47"/>
      <c r="R448" s="38"/>
      <c r="S448" s="38"/>
      <c r="T448" s="39"/>
      <c r="U448" s="28"/>
      <c r="V448" s="9"/>
      <c r="W448" s="28"/>
      <c r="X448" s="9"/>
    </row>
    <row r="449" spans="13:24" ht="15">
      <c r="M449" s="45"/>
      <c r="N449" s="46"/>
      <c r="O449" s="47"/>
      <c r="P449" s="46"/>
      <c r="Q449" s="47"/>
      <c r="R449" s="38"/>
      <c r="S449" s="38"/>
      <c r="T449" s="39"/>
      <c r="U449" s="28"/>
      <c r="V449" s="9"/>
      <c r="W449" s="28"/>
      <c r="X449" s="9"/>
    </row>
    <row r="450" spans="13:24" ht="15">
      <c r="M450" s="45"/>
      <c r="N450" s="46"/>
      <c r="O450" s="47"/>
      <c r="P450" s="46"/>
      <c r="Q450" s="47"/>
      <c r="R450" s="38"/>
      <c r="S450" s="38"/>
      <c r="T450" s="39"/>
      <c r="U450" s="28"/>
      <c r="V450" s="9"/>
      <c r="W450" s="28"/>
      <c r="X450" s="9"/>
    </row>
    <row r="451" spans="13:24" ht="15">
      <c r="M451" s="45"/>
      <c r="N451" s="46"/>
      <c r="O451" s="47"/>
      <c r="P451" s="46"/>
      <c r="Q451" s="47"/>
      <c r="R451" s="38"/>
      <c r="S451" s="38"/>
      <c r="T451" s="39"/>
      <c r="U451" s="28"/>
      <c r="V451" s="9"/>
      <c r="W451" s="28"/>
      <c r="X451" s="9"/>
    </row>
    <row r="452" spans="13:24" ht="15">
      <c r="M452" s="45"/>
      <c r="N452" s="46"/>
      <c r="O452" s="47"/>
      <c r="P452" s="46"/>
      <c r="Q452" s="47"/>
      <c r="R452" s="38"/>
      <c r="S452" s="38"/>
      <c r="T452" s="39"/>
      <c r="U452" s="28"/>
      <c r="V452" s="9"/>
      <c r="W452" s="28"/>
      <c r="X452" s="9"/>
    </row>
    <row r="453" spans="13:24" ht="15">
      <c r="M453" s="45"/>
      <c r="N453" s="46"/>
      <c r="O453" s="47"/>
      <c r="P453" s="46"/>
      <c r="Q453" s="47"/>
      <c r="R453" s="38"/>
      <c r="S453" s="38"/>
      <c r="T453" s="39"/>
      <c r="U453" s="28"/>
      <c r="V453" s="9"/>
      <c r="W453" s="28"/>
      <c r="X453" s="9"/>
    </row>
    <row r="454" spans="13:24" ht="15">
      <c r="M454" s="45"/>
      <c r="N454" s="46"/>
      <c r="O454" s="47"/>
      <c r="P454" s="46"/>
      <c r="Q454" s="47"/>
      <c r="R454" s="38"/>
      <c r="S454" s="38"/>
      <c r="T454" s="39"/>
      <c r="U454" s="28"/>
      <c r="V454" s="9"/>
      <c r="W454" s="28"/>
      <c r="X454" s="9"/>
    </row>
    <row r="455" spans="13:24" ht="15">
      <c r="M455" s="45"/>
      <c r="N455" s="46"/>
      <c r="O455" s="47"/>
      <c r="P455" s="46"/>
      <c r="Q455" s="47"/>
      <c r="R455" s="38"/>
      <c r="S455" s="38"/>
      <c r="T455" s="39"/>
      <c r="U455" s="28"/>
      <c r="V455" s="9"/>
      <c r="W455" s="28"/>
      <c r="X455" s="9"/>
    </row>
    <row r="456" spans="13:24" ht="15">
      <c r="M456" s="45"/>
      <c r="N456" s="46"/>
      <c r="O456" s="47"/>
      <c r="P456" s="46"/>
      <c r="Q456" s="47"/>
      <c r="R456" s="38"/>
      <c r="S456" s="38"/>
      <c r="T456" s="39"/>
      <c r="U456" s="28"/>
      <c r="V456" s="9"/>
      <c r="W456" s="28"/>
      <c r="X456" s="9"/>
    </row>
    <row r="457" spans="13:24" ht="15">
      <c r="M457" s="45"/>
      <c r="N457" s="46"/>
      <c r="O457" s="47"/>
      <c r="P457" s="46"/>
      <c r="Q457" s="47"/>
      <c r="R457" s="38"/>
      <c r="S457" s="38"/>
      <c r="T457" s="39"/>
      <c r="U457" s="28"/>
      <c r="V457" s="9"/>
      <c r="W457" s="28"/>
      <c r="X457" s="9"/>
    </row>
    <row r="458" spans="13:24" ht="15">
      <c r="M458" s="45"/>
      <c r="N458" s="46"/>
      <c r="O458" s="47"/>
      <c r="P458" s="46"/>
      <c r="Q458" s="47"/>
      <c r="R458" s="38"/>
      <c r="S458" s="38"/>
      <c r="T458" s="39"/>
      <c r="U458" s="28"/>
      <c r="V458" s="9"/>
      <c r="W458" s="28"/>
      <c r="X458" s="9"/>
    </row>
    <row r="459" spans="13:24" ht="15">
      <c r="M459" s="45"/>
      <c r="N459" s="46"/>
      <c r="O459" s="47"/>
      <c r="P459" s="46"/>
      <c r="Q459" s="47"/>
      <c r="R459" s="38"/>
      <c r="S459" s="38"/>
      <c r="T459" s="39"/>
      <c r="U459" s="28"/>
      <c r="V459" s="9"/>
      <c r="W459" s="28"/>
      <c r="X459" s="9"/>
    </row>
    <row r="460" spans="13:24" ht="15">
      <c r="M460" s="45"/>
      <c r="N460" s="46"/>
      <c r="O460" s="47"/>
      <c r="P460" s="46"/>
      <c r="Q460" s="47"/>
      <c r="R460" s="38"/>
      <c r="S460" s="38"/>
      <c r="T460" s="39"/>
      <c r="U460" s="28"/>
      <c r="V460" s="9"/>
      <c r="W460" s="28"/>
      <c r="X460" s="9"/>
    </row>
    <row r="461" spans="13:24" ht="15">
      <c r="M461" s="45"/>
      <c r="N461" s="46"/>
      <c r="O461" s="47"/>
      <c r="P461" s="46"/>
      <c r="Q461" s="47"/>
      <c r="R461" s="38"/>
      <c r="S461" s="38"/>
      <c r="T461" s="39"/>
      <c r="U461" s="28"/>
      <c r="V461" s="9"/>
      <c r="W461" s="28"/>
      <c r="X461" s="9"/>
    </row>
    <row r="462" spans="13:24" ht="15">
      <c r="M462" s="45"/>
      <c r="N462" s="46"/>
      <c r="O462" s="47"/>
      <c r="P462" s="46"/>
      <c r="Q462" s="47"/>
      <c r="R462" s="38"/>
      <c r="S462" s="38"/>
      <c r="T462" s="39"/>
      <c r="U462" s="28"/>
      <c r="V462" s="9"/>
      <c r="W462" s="28"/>
      <c r="X462" s="9"/>
    </row>
    <row r="463" spans="13:24" ht="15">
      <c r="M463" s="45"/>
      <c r="N463" s="46"/>
      <c r="O463" s="47"/>
      <c r="P463" s="46"/>
      <c r="Q463" s="47"/>
      <c r="R463" s="38"/>
      <c r="S463" s="38"/>
      <c r="T463" s="39"/>
      <c r="U463" s="28"/>
      <c r="V463" s="9"/>
      <c r="W463" s="28"/>
      <c r="X463" s="9"/>
    </row>
    <row r="464" spans="13:24" ht="15">
      <c r="M464" s="45"/>
      <c r="N464" s="46"/>
      <c r="O464" s="47"/>
      <c r="P464" s="46"/>
      <c r="Q464" s="47"/>
      <c r="R464" s="38"/>
      <c r="S464" s="38"/>
      <c r="T464" s="39"/>
      <c r="U464" s="28"/>
      <c r="V464" s="9"/>
      <c r="W464" s="28"/>
      <c r="X464" s="9"/>
    </row>
    <row r="465" spans="13:24" ht="15">
      <c r="M465" s="45"/>
      <c r="N465" s="46"/>
      <c r="O465" s="47"/>
      <c r="P465" s="46"/>
      <c r="Q465" s="47"/>
      <c r="R465" s="38"/>
      <c r="S465" s="38"/>
      <c r="T465" s="39"/>
      <c r="U465" s="28"/>
      <c r="V465" s="9"/>
      <c r="W465" s="28"/>
      <c r="X465" s="9"/>
    </row>
    <row r="466" spans="13:24" ht="15">
      <c r="M466" s="45"/>
      <c r="N466" s="46"/>
      <c r="O466" s="47"/>
      <c r="P466" s="46"/>
      <c r="Q466" s="47"/>
      <c r="R466" s="38"/>
      <c r="S466" s="38"/>
      <c r="T466" s="39"/>
      <c r="U466" s="28"/>
      <c r="V466" s="9"/>
      <c r="W466" s="28"/>
      <c r="X466" s="9"/>
    </row>
    <row r="467" spans="13:24" ht="15">
      <c r="M467" s="45"/>
      <c r="N467" s="46"/>
      <c r="O467" s="47"/>
      <c r="P467" s="46"/>
      <c r="Q467" s="47"/>
      <c r="R467" s="38"/>
      <c r="S467" s="38"/>
      <c r="T467" s="39"/>
      <c r="U467" s="28"/>
      <c r="V467" s="9"/>
      <c r="W467" s="28"/>
      <c r="X467" s="9"/>
    </row>
    <row r="468" spans="13:24" ht="15">
      <c r="M468" s="45"/>
      <c r="N468" s="46"/>
      <c r="O468" s="47"/>
      <c r="P468" s="46"/>
      <c r="Q468" s="47"/>
      <c r="R468" s="38"/>
      <c r="S468" s="38"/>
      <c r="T468" s="39"/>
      <c r="U468" s="28"/>
      <c r="V468" s="9"/>
      <c r="W468" s="28"/>
      <c r="X468" s="9"/>
    </row>
    <row r="469" spans="13:24" ht="15">
      <c r="M469" s="45"/>
      <c r="N469" s="46"/>
      <c r="O469" s="47"/>
      <c r="P469" s="46"/>
      <c r="Q469" s="47"/>
      <c r="R469" s="38"/>
      <c r="S469" s="38"/>
      <c r="T469" s="39"/>
      <c r="U469" s="28"/>
      <c r="V469" s="9"/>
      <c r="W469" s="28"/>
      <c r="X469" s="9"/>
    </row>
    <row r="470" spans="13:24" ht="15">
      <c r="M470" s="45"/>
      <c r="N470" s="46"/>
      <c r="O470" s="47"/>
      <c r="P470" s="46"/>
      <c r="Q470" s="47"/>
      <c r="R470" s="38"/>
      <c r="S470" s="38"/>
      <c r="T470" s="39"/>
      <c r="U470" s="28"/>
      <c r="V470" s="9"/>
      <c r="W470" s="28"/>
      <c r="X470" s="9"/>
    </row>
    <row r="471" spans="13:24" ht="15">
      <c r="M471" s="45"/>
      <c r="N471" s="46"/>
      <c r="O471" s="47"/>
      <c r="P471" s="46"/>
      <c r="Q471" s="47"/>
      <c r="R471" s="38"/>
      <c r="S471" s="38"/>
      <c r="T471" s="39"/>
      <c r="U471" s="28"/>
      <c r="V471" s="9"/>
      <c r="W471" s="28"/>
      <c r="X471" s="9"/>
    </row>
    <row r="472" spans="13:24" ht="15">
      <c r="M472" s="45"/>
      <c r="N472" s="46"/>
      <c r="O472" s="47"/>
      <c r="P472" s="46"/>
      <c r="Q472" s="47"/>
      <c r="R472" s="38"/>
      <c r="S472" s="38"/>
      <c r="T472" s="39"/>
      <c r="U472" s="28"/>
      <c r="V472" s="9"/>
      <c r="W472" s="28"/>
      <c r="X472" s="9"/>
    </row>
    <row r="473" spans="13:24" ht="15">
      <c r="M473" s="45"/>
      <c r="N473" s="46"/>
      <c r="O473" s="47"/>
      <c r="P473" s="46"/>
      <c r="Q473" s="47"/>
      <c r="R473" s="38"/>
      <c r="S473" s="38"/>
      <c r="T473" s="39"/>
      <c r="U473" s="28"/>
      <c r="V473" s="9"/>
      <c r="W473" s="28"/>
      <c r="X473" s="9"/>
    </row>
    <row r="474" spans="13:24" ht="15">
      <c r="M474" s="45"/>
      <c r="N474" s="46"/>
      <c r="O474" s="47"/>
      <c r="P474" s="46"/>
      <c r="Q474" s="47"/>
      <c r="R474" s="38"/>
      <c r="S474" s="38"/>
      <c r="T474" s="39"/>
      <c r="U474" s="28"/>
      <c r="V474" s="9"/>
      <c r="W474" s="28"/>
      <c r="X474" s="9"/>
    </row>
    <row r="475" spans="13:24" ht="15">
      <c r="M475" s="45"/>
      <c r="N475" s="46"/>
      <c r="O475" s="47"/>
      <c r="P475" s="46"/>
      <c r="Q475" s="47"/>
      <c r="R475" s="38"/>
      <c r="S475" s="38"/>
      <c r="T475" s="39"/>
      <c r="U475" s="28"/>
      <c r="V475" s="9"/>
      <c r="W475" s="28"/>
      <c r="X475" s="9"/>
    </row>
    <row r="476" spans="13:24" ht="15">
      <c r="M476" s="45"/>
      <c r="N476" s="46"/>
      <c r="O476" s="47"/>
      <c r="P476" s="46"/>
      <c r="Q476" s="47"/>
      <c r="R476" s="38"/>
      <c r="S476" s="38"/>
      <c r="T476" s="39"/>
      <c r="U476" s="28"/>
      <c r="V476" s="9"/>
      <c r="W476" s="28"/>
      <c r="X476" s="9"/>
    </row>
    <row r="477" spans="13:24" ht="15">
      <c r="M477" s="45"/>
      <c r="N477" s="46"/>
      <c r="O477" s="47"/>
      <c r="P477" s="46"/>
      <c r="Q477" s="47"/>
      <c r="R477" s="38"/>
      <c r="S477" s="38"/>
      <c r="T477" s="39"/>
      <c r="U477" s="28"/>
      <c r="V477" s="9"/>
      <c r="W477" s="28"/>
      <c r="X477" s="9"/>
    </row>
    <row r="478" spans="13:24" ht="15">
      <c r="M478" s="45"/>
      <c r="N478" s="46"/>
      <c r="O478" s="47"/>
      <c r="P478" s="46"/>
      <c r="Q478" s="47"/>
      <c r="R478" s="38"/>
      <c r="S478" s="38"/>
      <c r="T478" s="39"/>
      <c r="U478" s="28"/>
      <c r="V478" s="9"/>
      <c r="W478" s="28"/>
      <c r="X478" s="9"/>
    </row>
    <row r="479" spans="13:24" ht="15">
      <c r="M479" s="45"/>
      <c r="N479" s="46"/>
      <c r="O479" s="47"/>
      <c r="P479" s="46"/>
      <c r="Q479" s="47"/>
      <c r="R479" s="38"/>
      <c r="S479" s="38"/>
      <c r="T479" s="39"/>
      <c r="U479" s="28"/>
      <c r="V479" s="9"/>
      <c r="W479" s="28"/>
      <c r="X479" s="9"/>
    </row>
    <row r="480" spans="13:24" ht="15">
      <c r="M480" s="45"/>
      <c r="N480" s="46"/>
      <c r="O480" s="47"/>
      <c r="P480" s="46"/>
      <c r="Q480" s="47"/>
      <c r="R480" s="38"/>
      <c r="S480" s="38"/>
      <c r="T480" s="39"/>
      <c r="U480" s="28"/>
      <c r="V480" s="9"/>
      <c r="W480" s="28"/>
      <c r="X480" s="9"/>
    </row>
    <row r="481" spans="13:24" ht="15">
      <c r="M481" s="45"/>
      <c r="N481" s="46"/>
      <c r="O481" s="47"/>
      <c r="P481" s="46"/>
      <c r="Q481" s="47"/>
      <c r="R481" s="38"/>
      <c r="S481" s="38"/>
      <c r="T481" s="39"/>
      <c r="U481" s="28"/>
      <c r="V481" s="9"/>
      <c r="W481" s="28"/>
      <c r="X481" s="9"/>
    </row>
    <row r="482" spans="13:24" ht="15">
      <c r="M482" s="45"/>
      <c r="N482" s="46"/>
      <c r="O482" s="47"/>
      <c r="P482" s="46"/>
      <c r="Q482" s="47"/>
      <c r="R482" s="38"/>
      <c r="S482" s="38"/>
      <c r="T482" s="39"/>
      <c r="U482" s="28"/>
      <c r="V482" s="9"/>
      <c r="W482" s="28"/>
      <c r="X482" s="9"/>
    </row>
    <row r="483" spans="13:24" ht="15">
      <c r="M483" s="45"/>
      <c r="N483" s="46"/>
      <c r="O483" s="47"/>
      <c r="P483" s="46"/>
      <c r="Q483" s="47"/>
      <c r="R483" s="38"/>
      <c r="S483" s="38"/>
      <c r="T483" s="39"/>
      <c r="U483" s="28"/>
      <c r="V483" s="9"/>
      <c r="W483" s="28"/>
      <c r="X483" s="9"/>
    </row>
    <row r="484" spans="13:24" ht="15">
      <c r="M484" s="45"/>
      <c r="N484" s="46"/>
      <c r="O484" s="47"/>
      <c r="P484" s="46"/>
      <c r="Q484" s="47"/>
      <c r="R484" s="38"/>
      <c r="S484" s="38"/>
      <c r="T484" s="39"/>
      <c r="U484" s="28"/>
      <c r="V484" s="9"/>
      <c r="W484" s="28"/>
      <c r="X484" s="9"/>
    </row>
    <row r="485" spans="13:24" ht="15">
      <c r="M485" s="45"/>
      <c r="N485" s="46"/>
      <c r="O485" s="47"/>
      <c r="P485" s="46"/>
      <c r="Q485" s="47"/>
      <c r="R485" s="38"/>
      <c r="S485" s="38"/>
      <c r="T485" s="39"/>
      <c r="U485" s="28"/>
      <c r="V485" s="9"/>
      <c r="W485" s="28"/>
      <c r="X485" s="9"/>
    </row>
    <row r="486" spans="13:24" ht="15">
      <c r="M486" s="45"/>
      <c r="N486" s="46"/>
      <c r="O486" s="47"/>
      <c r="P486" s="46"/>
      <c r="Q486" s="47"/>
      <c r="R486" s="38"/>
      <c r="S486" s="38"/>
      <c r="T486" s="39"/>
      <c r="U486" s="28"/>
      <c r="V486" s="9"/>
      <c r="W486" s="28"/>
      <c r="X486" s="9"/>
    </row>
    <row r="487" spans="13:24" ht="15">
      <c r="M487" s="45"/>
      <c r="N487" s="46"/>
      <c r="O487" s="47"/>
      <c r="P487" s="46"/>
      <c r="Q487" s="47"/>
      <c r="R487" s="38"/>
      <c r="S487" s="38"/>
      <c r="T487" s="39"/>
      <c r="U487" s="28"/>
      <c r="V487" s="9"/>
      <c r="W487" s="28"/>
      <c r="X487" s="9"/>
    </row>
    <row r="488" spans="13:24" ht="15">
      <c r="M488" s="45"/>
      <c r="N488" s="46"/>
      <c r="O488" s="47"/>
      <c r="P488" s="46"/>
      <c r="Q488" s="47"/>
      <c r="R488" s="38"/>
      <c r="S488" s="38"/>
      <c r="T488" s="39"/>
      <c r="U488" s="28"/>
      <c r="V488" s="9"/>
      <c r="W488" s="28"/>
      <c r="X488" s="9"/>
    </row>
    <row r="489" spans="13:24" ht="15">
      <c r="M489" s="45"/>
      <c r="N489" s="46"/>
      <c r="O489" s="47"/>
      <c r="P489" s="46"/>
      <c r="Q489" s="47"/>
      <c r="R489" s="38"/>
      <c r="S489" s="38"/>
      <c r="T489" s="39"/>
      <c r="U489" s="28"/>
      <c r="V489" s="9"/>
      <c r="W489" s="28"/>
      <c r="X489" s="9"/>
    </row>
    <row r="490" spans="13:24" ht="15">
      <c r="M490" s="45"/>
      <c r="N490" s="46"/>
      <c r="O490" s="47"/>
      <c r="P490" s="46"/>
      <c r="Q490" s="47"/>
      <c r="R490" s="38"/>
      <c r="S490" s="38"/>
      <c r="T490" s="39"/>
      <c r="U490" s="28"/>
      <c r="V490" s="9"/>
      <c r="W490" s="28"/>
      <c r="X490" s="9"/>
    </row>
    <row r="491" spans="13:24" ht="15">
      <c r="M491" s="45"/>
      <c r="N491" s="46"/>
      <c r="O491" s="47"/>
      <c r="P491" s="46"/>
      <c r="Q491" s="47"/>
      <c r="R491" s="38"/>
      <c r="S491" s="38"/>
      <c r="T491" s="39"/>
      <c r="U491" s="28"/>
      <c r="V491" s="9"/>
      <c r="W491" s="28"/>
      <c r="X491" s="9"/>
    </row>
    <row r="492" spans="13:24" ht="15">
      <c r="M492" s="45"/>
      <c r="N492" s="46"/>
      <c r="O492" s="47"/>
      <c r="P492" s="46"/>
      <c r="Q492" s="47"/>
      <c r="R492" s="38"/>
      <c r="S492" s="38"/>
      <c r="T492" s="39"/>
      <c r="U492" s="28"/>
      <c r="V492" s="9"/>
      <c r="W492" s="28"/>
      <c r="X492" s="9"/>
    </row>
    <row r="493" spans="13:24" ht="15">
      <c r="M493" s="45"/>
      <c r="N493" s="46"/>
      <c r="O493" s="47"/>
      <c r="P493" s="46"/>
      <c r="Q493" s="47"/>
      <c r="R493" s="38"/>
      <c r="S493" s="38"/>
      <c r="T493" s="39"/>
      <c r="U493" s="28"/>
      <c r="V493" s="9"/>
      <c r="W493" s="28"/>
      <c r="X493" s="9"/>
    </row>
    <row r="494" spans="13:24" ht="15">
      <c r="M494" s="45"/>
      <c r="N494" s="46"/>
      <c r="O494" s="47"/>
      <c r="P494" s="46"/>
      <c r="Q494" s="47"/>
      <c r="R494" s="38"/>
      <c r="S494" s="38"/>
      <c r="T494" s="39"/>
      <c r="U494" s="28"/>
      <c r="V494" s="9"/>
      <c r="W494" s="28"/>
      <c r="X494" s="9"/>
    </row>
    <row r="495" spans="13:24" ht="15">
      <c r="M495" s="45"/>
      <c r="N495" s="46"/>
      <c r="O495" s="47"/>
      <c r="P495" s="46"/>
      <c r="Q495" s="47"/>
      <c r="R495" s="38"/>
      <c r="S495" s="38"/>
      <c r="T495" s="39"/>
      <c r="U495" s="28"/>
      <c r="V495" s="9"/>
      <c r="W495" s="28"/>
      <c r="X495" s="9"/>
    </row>
    <row r="496" spans="13:24" ht="15">
      <c r="M496" s="45"/>
      <c r="N496" s="46"/>
      <c r="O496" s="47"/>
      <c r="P496" s="46"/>
      <c r="Q496" s="47"/>
      <c r="R496" s="38"/>
      <c r="S496" s="38"/>
      <c r="T496" s="39"/>
      <c r="U496" s="28"/>
      <c r="V496" s="9"/>
      <c r="W496" s="28"/>
      <c r="X496" s="9"/>
    </row>
    <row r="497" spans="13:24" ht="15">
      <c r="M497" s="45"/>
      <c r="N497" s="46"/>
      <c r="O497" s="47"/>
      <c r="P497" s="46"/>
      <c r="Q497" s="47"/>
      <c r="R497" s="38"/>
      <c r="S497" s="38"/>
      <c r="T497" s="39"/>
      <c r="U497" s="28"/>
      <c r="V497" s="9"/>
      <c r="W497" s="28"/>
      <c r="X497" s="9"/>
    </row>
    <row r="498" spans="13:24" ht="15">
      <c r="M498" s="45"/>
      <c r="N498" s="46"/>
      <c r="O498" s="47"/>
      <c r="P498" s="46"/>
      <c r="Q498" s="47"/>
      <c r="R498" s="38"/>
      <c r="S498" s="38"/>
      <c r="T498" s="39"/>
      <c r="U498" s="28"/>
      <c r="V498" s="9"/>
      <c r="W498" s="28"/>
      <c r="X498" s="9"/>
    </row>
    <row r="499" spans="13:24" ht="15">
      <c r="M499" s="45"/>
      <c r="N499" s="46"/>
      <c r="O499" s="47"/>
      <c r="P499" s="46"/>
      <c r="Q499" s="47"/>
      <c r="R499" s="38"/>
      <c r="S499" s="38"/>
      <c r="T499" s="39"/>
      <c r="U499" s="28"/>
      <c r="V499" s="9"/>
      <c r="W499" s="28"/>
      <c r="X499" s="9"/>
    </row>
    <row r="500" spans="13:24" ht="15">
      <c r="M500" s="45"/>
      <c r="N500" s="46"/>
      <c r="O500" s="47"/>
      <c r="P500" s="46"/>
      <c r="Q500" s="47"/>
      <c r="R500" s="38"/>
      <c r="S500" s="38"/>
      <c r="T500" s="39"/>
      <c r="U500" s="28"/>
      <c r="V500" s="9"/>
      <c r="W500" s="28"/>
      <c r="X500" s="9"/>
    </row>
    <row r="501" spans="13:24" ht="15">
      <c r="M501" s="45"/>
      <c r="N501" s="46"/>
      <c r="O501" s="47"/>
      <c r="P501" s="46"/>
      <c r="Q501" s="47"/>
      <c r="R501" s="38"/>
      <c r="S501" s="38"/>
      <c r="T501" s="39"/>
      <c r="U501" s="28"/>
      <c r="V501" s="9"/>
      <c r="W501" s="28"/>
      <c r="X501" s="9"/>
    </row>
    <row r="502" spans="13:24" ht="15">
      <c r="M502" s="45"/>
      <c r="N502" s="46"/>
      <c r="O502" s="47"/>
      <c r="P502" s="46"/>
      <c r="Q502" s="47"/>
      <c r="R502" s="38"/>
      <c r="S502" s="38"/>
      <c r="T502" s="39"/>
      <c r="U502" s="28"/>
      <c r="V502" s="9"/>
      <c r="W502" s="28"/>
      <c r="X502" s="9"/>
    </row>
    <row r="503" spans="13:24" ht="15">
      <c r="M503" s="45"/>
      <c r="N503" s="46"/>
      <c r="O503" s="47"/>
      <c r="P503" s="46"/>
      <c r="Q503" s="47"/>
      <c r="R503" s="38"/>
      <c r="S503" s="38"/>
      <c r="T503" s="39"/>
      <c r="U503" s="28"/>
      <c r="V503" s="9"/>
      <c r="W503" s="28"/>
      <c r="X503" s="9"/>
    </row>
    <row r="504" spans="13:24" ht="15">
      <c r="M504" s="45"/>
      <c r="N504" s="46"/>
      <c r="O504" s="47"/>
      <c r="P504" s="46"/>
      <c r="Q504" s="47"/>
      <c r="R504" s="38"/>
      <c r="S504" s="38"/>
      <c r="T504" s="39"/>
      <c r="U504" s="28"/>
      <c r="V504" s="9"/>
      <c r="W504" s="28"/>
      <c r="X504" s="9"/>
    </row>
    <row r="505" spans="13:24" ht="15">
      <c r="M505" s="45"/>
      <c r="N505" s="46"/>
      <c r="O505" s="47"/>
      <c r="P505" s="46"/>
      <c r="Q505" s="47"/>
      <c r="R505" s="38"/>
      <c r="S505" s="38"/>
      <c r="T505" s="39"/>
      <c r="U505" s="28"/>
      <c r="V505" s="9"/>
      <c r="W505" s="28"/>
      <c r="X505" s="9"/>
    </row>
    <row r="506" spans="13:24" ht="15">
      <c r="M506" s="45"/>
      <c r="N506" s="46"/>
      <c r="O506" s="47"/>
      <c r="P506" s="46"/>
      <c r="Q506" s="47"/>
      <c r="R506" s="38"/>
      <c r="S506" s="38"/>
      <c r="T506" s="39"/>
      <c r="U506" s="28"/>
      <c r="V506" s="9"/>
      <c r="W506" s="28"/>
      <c r="X506" s="9"/>
    </row>
    <row r="507" spans="13:24" ht="15">
      <c r="M507" s="45"/>
      <c r="N507" s="46"/>
      <c r="O507" s="47"/>
      <c r="P507" s="46"/>
      <c r="Q507" s="47"/>
      <c r="R507" s="38"/>
      <c r="S507" s="38"/>
      <c r="T507" s="39"/>
      <c r="U507" s="28"/>
      <c r="V507" s="9"/>
      <c r="W507" s="28"/>
      <c r="X507" s="9"/>
    </row>
    <row r="508" spans="13:24" ht="15">
      <c r="M508" s="45"/>
      <c r="N508" s="46"/>
      <c r="O508" s="47"/>
      <c r="P508" s="46"/>
      <c r="Q508" s="47"/>
      <c r="R508" s="38"/>
      <c r="S508" s="38"/>
      <c r="T508" s="39"/>
      <c r="U508" s="28"/>
      <c r="V508" s="9"/>
      <c r="W508" s="28"/>
      <c r="X508" s="9"/>
    </row>
    <row r="509" spans="13:24" ht="15">
      <c r="M509" s="45"/>
      <c r="N509" s="46"/>
      <c r="O509" s="47"/>
      <c r="P509" s="46"/>
      <c r="Q509" s="47"/>
      <c r="R509" s="38"/>
      <c r="S509" s="38"/>
      <c r="T509" s="39"/>
      <c r="U509" s="28"/>
      <c r="V509" s="9"/>
      <c r="W509" s="28"/>
      <c r="X509" s="9"/>
    </row>
    <row r="510" spans="13:24" ht="15">
      <c r="M510" s="45"/>
      <c r="N510" s="46"/>
      <c r="O510" s="47"/>
      <c r="P510" s="46"/>
      <c r="Q510" s="47"/>
      <c r="R510" s="38"/>
      <c r="S510" s="38"/>
      <c r="T510" s="39"/>
      <c r="U510" s="28"/>
      <c r="V510" s="9"/>
      <c r="W510" s="28"/>
      <c r="X510" s="9"/>
    </row>
    <row r="511" spans="13:24" ht="15">
      <c r="M511" s="45"/>
      <c r="N511" s="46"/>
      <c r="O511" s="47"/>
      <c r="P511" s="46"/>
      <c r="Q511" s="47"/>
      <c r="R511" s="38"/>
      <c r="S511" s="38"/>
      <c r="T511" s="39"/>
      <c r="U511" s="28"/>
      <c r="V511" s="9"/>
      <c r="W511" s="28"/>
      <c r="X511" s="9"/>
    </row>
    <row r="512" spans="13:24" ht="15">
      <c r="M512" s="45"/>
      <c r="N512" s="46"/>
      <c r="O512" s="47"/>
      <c r="P512" s="46"/>
      <c r="Q512" s="47"/>
      <c r="R512" s="38"/>
      <c r="S512" s="38"/>
      <c r="T512" s="39"/>
      <c r="U512" s="28"/>
      <c r="V512" s="9"/>
      <c r="W512" s="28"/>
      <c r="X512" s="9"/>
    </row>
    <row r="513" spans="13:24" ht="15">
      <c r="M513" s="45"/>
      <c r="N513" s="46"/>
      <c r="O513" s="47"/>
      <c r="P513" s="46"/>
      <c r="Q513" s="47"/>
      <c r="R513" s="38"/>
      <c r="S513" s="38"/>
      <c r="T513" s="39"/>
      <c r="U513" s="28"/>
      <c r="V513" s="9"/>
      <c r="W513" s="28"/>
      <c r="X513" s="9"/>
    </row>
    <row r="514" spans="13:24" ht="15">
      <c r="M514" s="45"/>
      <c r="N514" s="46"/>
      <c r="O514" s="47"/>
      <c r="P514" s="46"/>
      <c r="Q514" s="47"/>
      <c r="R514" s="38"/>
      <c r="S514" s="38"/>
      <c r="T514" s="39"/>
      <c r="U514" s="28"/>
      <c r="V514" s="9"/>
      <c r="W514" s="28"/>
      <c r="X514" s="9"/>
    </row>
    <row r="515" spans="13:24" ht="15">
      <c r="M515" s="45"/>
      <c r="N515" s="46"/>
      <c r="O515" s="47"/>
      <c r="P515" s="46"/>
      <c r="Q515" s="47"/>
      <c r="R515" s="38"/>
      <c r="S515" s="38"/>
      <c r="T515" s="39"/>
      <c r="U515" s="28"/>
      <c r="V515" s="9"/>
      <c r="W515" s="28"/>
      <c r="X515" s="9"/>
    </row>
    <row r="516" spans="13:24" ht="15">
      <c r="M516" s="45"/>
      <c r="N516" s="46"/>
      <c r="O516" s="47"/>
      <c r="P516" s="46"/>
      <c r="Q516" s="47"/>
      <c r="R516" s="38"/>
      <c r="S516" s="38"/>
      <c r="T516" s="39"/>
      <c r="U516" s="28"/>
      <c r="V516" s="9"/>
      <c r="W516" s="28"/>
      <c r="X516" s="9"/>
    </row>
    <row r="517" spans="13:24" ht="15">
      <c r="M517" s="45"/>
      <c r="N517" s="46"/>
      <c r="O517" s="47"/>
      <c r="P517" s="46"/>
      <c r="Q517" s="47"/>
      <c r="R517" s="38"/>
      <c r="S517" s="38"/>
      <c r="T517" s="39"/>
      <c r="U517" s="28"/>
      <c r="V517" s="9"/>
      <c r="W517" s="28"/>
      <c r="X517" s="9"/>
    </row>
    <row r="518" spans="13:24" ht="15">
      <c r="M518" s="45"/>
      <c r="N518" s="46"/>
      <c r="O518" s="47"/>
      <c r="P518" s="46"/>
      <c r="Q518" s="47"/>
      <c r="R518" s="38"/>
      <c r="S518" s="38"/>
      <c r="T518" s="39"/>
      <c r="U518" s="28"/>
      <c r="V518" s="9"/>
      <c r="W518" s="28"/>
      <c r="X518" s="9"/>
    </row>
    <row r="519" spans="13:24" ht="15">
      <c r="M519" s="45"/>
      <c r="N519" s="46"/>
      <c r="O519" s="47"/>
      <c r="P519" s="46"/>
      <c r="Q519" s="47"/>
      <c r="R519" s="38"/>
      <c r="S519" s="38"/>
      <c r="T519" s="39"/>
      <c r="U519" s="28"/>
      <c r="V519" s="9"/>
      <c r="W519" s="28"/>
      <c r="X519" s="9"/>
    </row>
    <row r="520" spans="13:24" ht="15">
      <c r="M520" s="45"/>
      <c r="N520" s="46"/>
      <c r="O520" s="47"/>
      <c r="P520" s="46"/>
      <c r="Q520" s="47"/>
      <c r="R520" s="38"/>
      <c r="S520" s="38"/>
      <c r="T520" s="39"/>
      <c r="U520" s="28"/>
      <c r="V520" s="9"/>
      <c r="W520" s="28"/>
      <c r="X520" s="9"/>
    </row>
    <row r="521" spans="13:24" ht="15">
      <c r="M521" s="45"/>
      <c r="N521" s="46"/>
      <c r="O521" s="47"/>
      <c r="P521" s="46"/>
      <c r="Q521" s="47"/>
      <c r="R521" s="38"/>
      <c r="S521" s="38"/>
      <c r="T521" s="39"/>
      <c r="U521" s="28"/>
      <c r="V521" s="9"/>
      <c r="W521" s="28"/>
      <c r="X521" s="9"/>
    </row>
    <row r="522" spans="13:24" ht="15">
      <c r="M522" s="45"/>
      <c r="N522" s="46"/>
      <c r="O522" s="47"/>
      <c r="P522" s="46"/>
      <c r="Q522" s="47"/>
      <c r="R522" s="38"/>
      <c r="S522" s="38"/>
      <c r="T522" s="39"/>
      <c r="U522" s="28"/>
      <c r="V522" s="9"/>
      <c r="W522" s="28"/>
      <c r="X522" s="9"/>
    </row>
    <row r="523" spans="13:24" ht="15">
      <c r="M523" s="45"/>
      <c r="N523" s="46"/>
      <c r="O523" s="47"/>
      <c r="P523" s="46"/>
      <c r="Q523" s="47"/>
      <c r="R523" s="38"/>
      <c r="S523" s="38"/>
      <c r="T523" s="39"/>
      <c r="U523" s="28"/>
      <c r="V523" s="9"/>
      <c r="W523" s="28"/>
      <c r="X523" s="9"/>
    </row>
    <row r="524" spans="13:24" ht="15">
      <c r="M524" s="45"/>
      <c r="N524" s="46"/>
      <c r="O524" s="47"/>
      <c r="P524" s="46"/>
      <c r="Q524" s="47"/>
      <c r="R524" s="38"/>
      <c r="S524" s="38"/>
      <c r="T524" s="39"/>
      <c r="U524" s="28"/>
      <c r="V524" s="9"/>
      <c r="W524" s="28"/>
      <c r="X524" s="9"/>
    </row>
    <row r="525" spans="13:24" ht="15">
      <c r="M525" s="45"/>
      <c r="N525" s="46"/>
      <c r="O525" s="47"/>
      <c r="P525" s="46"/>
      <c r="Q525" s="47"/>
      <c r="R525" s="38"/>
      <c r="S525" s="38"/>
      <c r="T525" s="39"/>
      <c r="U525" s="28"/>
      <c r="V525" s="9"/>
      <c r="W525" s="28"/>
      <c r="X525" s="9"/>
    </row>
    <row r="526" spans="13:24" ht="15">
      <c r="M526" s="45"/>
      <c r="N526" s="46"/>
      <c r="O526" s="47"/>
      <c r="P526" s="46"/>
      <c r="Q526" s="47"/>
      <c r="R526" s="38"/>
      <c r="S526" s="38"/>
      <c r="T526" s="39"/>
      <c r="U526" s="28"/>
      <c r="V526" s="9"/>
      <c r="W526" s="28"/>
      <c r="X526" s="9"/>
    </row>
    <row r="527" spans="13:24" ht="15">
      <c r="M527" s="45"/>
      <c r="N527" s="46"/>
      <c r="O527" s="47"/>
      <c r="P527" s="46"/>
      <c r="Q527" s="47"/>
      <c r="R527" s="38"/>
      <c r="S527" s="38"/>
      <c r="T527" s="39"/>
      <c r="U527" s="28"/>
      <c r="V527" s="9"/>
      <c r="W527" s="28"/>
      <c r="X527" s="9"/>
    </row>
    <row r="528" spans="13:24" ht="15">
      <c r="M528" s="45"/>
      <c r="N528" s="46"/>
      <c r="O528" s="47"/>
      <c r="P528" s="46"/>
      <c r="Q528" s="47"/>
      <c r="R528" s="38"/>
      <c r="S528" s="38"/>
      <c r="T528" s="39"/>
      <c r="U528" s="28"/>
      <c r="V528" s="9"/>
      <c r="W528" s="28"/>
      <c r="X528" s="9"/>
    </row>
    <row r="529" spans="13:24" ht="15">
      <c r="M529" s="45"/>
      <c r="N529" s="46"/>
      <c r="O529" s="47"/>
      <c r="P529" s="46"/>
      <c r="Q529" s="47"/>
      <c r="R529" s="38"/>
      <c r="S529" s="38"/>
      <c r="T529" s="39"/>
      <c r="U529" s="28"/>
      <c r="V529" s="9"/>
      <c r="W529" s="28"/>
      <c r="X529" s="9"/>
    </row>
    <row r="530" spans="13:24" ht="15">
      <c r="M530" s="45"/>
      <c r="N530" s="46"/>
      <c r="O530" s="47"/>
      <c r="P530" s="46"/>
      <c r="Q530" s="47"/>
      <c r="R530" s="38"/>
      <c r="S530" s="38"/>
      <c r="T530" s="39"/>
      <c r="U530" s="28"/>
      <c r="V530" s="9"/>
      <c r="W530" s="28"/>
      <c r="X530" s="9"/>
    </row>
    <row r="531" spans="13:24" ht="15">
      <c r="M531" s="45"/>
      <c r="N531" s="46"/>
      <c r="O531" s="47"/>
      <c r="P531" s="46"/>
      <c r="Q531" s="47"/>
      <c r="R531" s="38"/>
      <c r="S531" s="38"/>
      <c r="T531" s="39"/>
      <c r="U531" s="28"/>
      <c r="V531" s="9"/>
      <c r="W531" s="28"/>
      <c r="X531" s="9"/>
    </row>
    <row r="532" spans="13:24" ht="15">
      <c r="M532" s="45"/>
      <c r="N532" s="46"/>
      <c r="O532" s="47"/>
      <c r="P532" s="46"/>
      <c r="Q532" s="47"/>
      <c r="R532" s="38"/>
      <c r="S532" s="38"/>
      <c r="T532" s="39"/>
      <c r="U532" s="28"/>
      <c r="V532" s="9"/>
      <c r="W532" s="28"/>
      <c r="X532" s="9"/>
    </row>
    <row r="533" spans="13:24" ht="15">
      <c r="M533" s="45"/>
      <c r="N533" s="46"/>
      <c r="O533" s="47"/>
      <c r="P533" s="46"/>
      <c r="Q533" s="47"/>
      <c r="R533" s="38"/>
      <c r="S533" s="38"/>
      <c r="T533" s="39"/>
      <c r="U533" s="28"/>
      <c r="V533" s="9"/>
      <c r="W533" s="28"/>
      <c r="X533" s="9"/>
    </row>
    <row r="534" spans="13:24" ht="15">
      <c r="M534" s="45"/>
      <c r="N534" s="46"/>
      <c r="O534" s="47"/>
      <c r="P534" s="46"/>
      <c r="Q534" s="47"/>
      <c r="R534" s="38"/>
      <c r="S534" s="38"/>
      <c r="T534" s="39"/>
      <c r="U534" s="28"/>
      <c r="V534" s="9"/>
      <c r="W534" s="28"/>
      <c r="X534" s="9"/>
    </row>
    <row r="535" spans="13:24" ht="15">
      <c r="M535" s="45"/>
      <c r="N535" s="46"/>
      <c r="O535" s="47"/>
      <c r="P535" s="46"/>
      <c r="Q535" s="47"/>
      <c r="R535" s="38"/>
      <c r="S535" s="38"/>
      <c r="T535" s="39"/>
      <c r="U535" s="28"/>
      <c r="V535" s="9"/>
      <c r="W535" s="28"/>
      <c r="X535" s="9"/>
    </row>
    <row r="536" spans="13:24" ht="15">
      <c r="M536" s="45"/>
      <c r="N536" s="46"/>
      <c r="O536" s="47"/>
      <c r="P536" s="46"/>
      <c r="Q536" s="47"/>
      <c r="R536" s="38"/>
      <c r="S536" s="38"/>
      <c r="T536" s="39"/>
      <c r="U536" s="28"/>
      <c r="V536" s="9"/>
      <c r="W536" s="28"/>
      <c r="X536" s="9"/>
    </row>
    <row r="537" spans="13:24" ht="15">
      <c r="M537" s="45"/>
      <c r="N537" s="46"/>
      <c r="O537" s="47"/>
      <c r="P537" s="46"/>
      <c r="Q537" s="47"/>
      <c r="R537" s="38"/>
      <c r="S537" s="38"/>
      <c r="T537" s="39"/>
      <c r="U537" s="28"/>
      <c r="V537" s="9"/>
      <c r="W537" s="28"/>
      <c r="X537" s="9"/>
    </row>
    <row r="538" spans="13:24" ht="15">
      <c r="M538" s="45"/>
      <c r="N538" s="46"/>
      <c r="O538" s="47"/>
      <c r="P538" s="46"/>
      <c r="Q538" s="47"/>
      <c r="R538" s="38"/>
      <c r="S538" s="38"/>
      <c r="T538" s="39"/>
      <c r="U538" s="28"/>
      <c r="V538" s="9"/>
      <c r="W538" s="28"/>
      <c r="X538" s="9"/>
    </row>
    <row r="539" spans="13:24" ht="15">
      <c r="M539" s="45"/>
      <c r="N539" s="46"/>
      <c r="O539" s="47"/>
      <c r="P539" s="46"/>
      <c r="Q539" s="47"/>
      <c r="R539" s="38"/>
      <c r="S539" s="38"/>
      <c r="T539" s="39"/>
      <c r="U539" s="28"/>
      <c r="V539" s="9"/>
      <c r="W539" s="28"/>
      <c r="X539" s="9"/>
    </row>
    <row r="540" spans="13:24" ht="15">
      <c r="M540" s="45"/>
      <c r="N540" s="46"/>
      <c r="O540" s="47"/>
      <c r="P540" s="46"/>
      <c r="Q540" s="47"/>
      <c r="R540" s="38"/>
      <c r="S540" s="38"/>
      <c r="T540" s="39"/>
      <c r="U540" s="28"/>
      <c r="V540" s="9"/>
      <c r="W540" s="28"/>
      <c r="X540" s="9"/>
    </row>
    <row r="541" spans="13:24" ht="15">
      <c r="M541" s="45"/>
      <c r="N541" s="46"/>
      <c r="O541" s="47"/>
      <c r="P541" s="46"/>
      <c r="Q541" s="47"/>
      <c r="R541" s="38"/>
      <c r="S541" s="38"/>
      <c r="T541" s="39"/>
      <c r="U541" s="28"/>
      <c r="V541" s="9"/>
      <c r="W541" s="28"/>
      <c r="X541" s="9"/>
    </row>
    <row r="542" spans="13:24" ht="15">
      <c r="M542" s="45"/>
      <c r="N542" s="46"/>
      <c r="O542" s="47"/>
      <c r="P542" s="46"/>
      <c r="Q542" s="47"/>
      <c r="R542" s="38"/>
      <c r="S542" s="38"/>
      <c r="T542" s="39"/>
      <c r="U542" s="28"/>
      <c r="V542" s="9"/>
      <c r="W542" s="28"/>
      <c r="X542" s="9"/>
    </row>
    <row r="543" spans="13:24" ht="15">
      <c r="M543" s="45"/>
      <c r="N543" s="46"/>
      <c r="O543" s="47"/>
      <c r="P543" s="46"/>
      <c r="Q543" s="47"/>
      <c r="R543" s="38"/>
      <c r="S543" s="38"/>
      <c r="T543" s="39"/>
      <c r="U543" s="28"/>
      <c r="V543" s="9"/>
      <c r="W543" s="28"/>
      <c r="X543" s="9"/>
    </row>
    <row r="544" spans="13:24" ht="15">
      <c r="M544" s="45"/>
      <c r="N544" s="46"/>
      <c r="O544" s="47"/>
      <c r="P544" s="46"/>
      <c r="Q544" s="47"/>
      <c r="R544" s="38"/>
      <c r="S544" s="38"/>
      <c r="T544" s="39"/>
      <c r="U544" s="28"/>
      <c r="V544" s="9"/>
      <c r="W544" s="28"/>
      <c r="X544" s="9"/>
    </row>
    <row r="545" spans="13:24" ht="15">
      <c r="M545" s="45"/>
      <c r="N545" s="46"/>
      <c r="O545" s="47"/>
      <c r="P545" s="46"/>
      <c r="Q545" s="47"/>
      <c r="R545" s="38"/>
      <c r="S545" s="38"/>
      <c r="T545" s="39"/>
      <c r="U545" s="28"/>
      <c r="V545" s="9"/>
      <c r="W545" s="28"/>
      <c r="X545" s="9"/>
    </row>
    <row r="546" spans="13:24" ht="15">
      <c r="M546" s="46"/>
      <c r="N546" s="46"/>
      <c r="O546" s="47"/>
      <c r="P546" s="46"/>
      <c r="Q546" s="47"/>
      <c r="R546" s="38"/>
      <c r="S546" s="38"/>
      <c r="T546" s="39"/>
      <c r="U546" s="28"/>
      <c r="V546" s="9"/>
      <c r="W546" s="28"/>
      <c r="X546" s="9"/>
    </row>
    <row r="547" spans="13:24" ht="15">
      <c r="M547" s="46"/>
      <c r="N547" s="46"/>
      <c r="O547" s="47"/>
      <c r="P547" s="46"/>
      <c r="Q547" s="47"/>
      <c r="R547" s="38"/>
      <c r="S547" s="38"/>
      <c r="T547" s="39"/>
      <c r="U547" s="28"/>
      <c r="V547" s="9"/>
      <c r="W547" s="28"/>
      <c r="X547" s="9"/>
    </row>
    <row r="548" spans="13:24" ht="15">
      <c r="M548" s="46"/>
      <c r="N548" s="46"/>
      <c r="O548" s="47"/>
      <c r="P548" s="46"/>
      <c r="Q548" s="47"/>
      <c r="R548" s="38"/>
      <c r="S548" s="38"/>
      <c r="T548" s="39"/>
      <c r="U548" s="28"/>
      <c r="V548" s="9"/>
      <c r="W548" s="28"/>
      <c r="X548" s="9"/>
    </row>
    <row r="549" spans="13:24" ht="15">
      <c r="M549" s="46"/>
      <c r="N549" s="46"/>
      <c r="O549" s="47"/>
      <c r="P549" s="46"/>
      <c r="Q549" s="47"/>
      <c r="R549" s="38"/>
      <c r="S549" s="38"/>
      <c r="T549" s="39"/>
      <c r="U549" s="28"/>
      <c r="V549" s="9"/>
      <c r="W549" s="28"/>
      <c r="X549" s="9"/>
    </row>
    <row r="550" spans="13:24" ht="15">
      <c r="M550" s="46"/>
      <c r="N550" s="46"/>
      <c r="O550" s="47"/>
      <c r="P550" s="46"/>
      <c r="Q550" s="47"/>
      <c r="R550" s="38"/>
      <c r="S550" s="38"/>
      <c r="T550" s="39"/>
      <c r="U550" s="28"/>
      <c r="V550" s="9"/>
      <c r="W550" s="28"/>
      <c r="X550" s="9"/>
    </row>
    <row r="551" spans="13:24" ht="15">
      <c r="M551" s="46"/>
      <c r="N551" s="46"/>
      <c r="O551" s="47"/>
      <c r="P551" s="46"/>
      <c r="Q551" s="47"/>
      <c r="R551" s="38"/>
      <c r="S551" s="38"/>
      <c r="T551" s="39"/>
      <c r="U551" s="28"/>
      <c r="V551" s="9"/>
      <c r="W551" s="28"/>
      <c r="X551" s="9"/>
    </row>
    <row r="552" spans="13:24" ht="15">
      <c r="M552" s="46"/>
      <c r="N552" s="46"/>
      <c r="O552" s="47"/>
      <c r="P552" s="46"/>
      <c r="Q552" s="47"/>
      <c r="R552" s="38"/>
      <c r="S552" s="38"/>
      <c r="T552" s="39"/>
      <c r="U552" s="28"/>
      <c r="V552" s="9"/>
      <c r="W552" s="28"/>
      <c r="X552" s="9"/>
    </row>
    <row r="553" spans="13:24" ht="15">
      <c r="M553" s="46"/>
      <c r="N553" s="46"/>
      <c r="O553" s="47"/>
      <c r="P553" s="46"/>
      <c r="Q553" s="47"/>
      <c r="R553" s="38"/>
      <c r="S553" s="38"/>
      <c r="T553" s="39"/>
      <c r="U553" s="28"/>
      <c r="V553" s="9"/>
      <c r="W553" s="28"/>
      <c r="X553" s="9"/>
    </row>
    <row r="554" spans="13:24" ht="15">
      <c r="M554" s="46"/>
      <c r="N554" s="46"/>
      <c r="O554" s="47"/>
      <c r="P554" s="46"/>
      <c r="Q554" s="47"/>
      <c r="R554" s="38"/>
      <c r="S554" s="38"/>
      <c r="T554" s="39"/>
      <c r="U554" s="28"/>
      <c r="V554" s="9"/>
      <c r="W554" s="28"/>
      <c r="X554" s="9"/>
    </row>
    <row r="555" spans="13:24" ht="15">
      <c r="M555" s="46"/>
      <c r="N555" s="46"/>
      <c r="O555" s="47"/>
      <c r="P555" s="46"/>
      <c r="Q555" s="47"/>
      <c r="R555" s="38"/>
      <c r="S555" s="38"/>
      <c r="T555" s="39"/>
      <c r="U555" s="28"/>
      <c r="V555" s="9"/>
      <c r="W555" s="28"/>
      <c r="X555" s="9"/>
    </row>
    <row r="556" spans="13:24" ht="15">
      <c r="M556" s="46"/>
      <c r="N556" s="46"/>
      <c r="O556" s="47"/>
      <c r="P556" s="46"/>
      <c r="Q556" s="47"/>
      <c r="R556" s="38"/>
      <c r="S556" s="38"/>
      <c r="T556" s="39"/>
      <c r="U556" s="28"/>
      <c r="V556" s="9"/>
      <c r="W556" s="28"/>
      <c r="X556" s="9"/>
    </row>
    <row r="557" spans="13:24" ht="15">
      <c r="M557" s="46"/>
      <c r="N557" s="46"/>
      <c r="O557" s="47"/>
      <c r="P557" s="46"/>
      <c r="Q557" s="47"/>
      <c r="R557" s="38"/>
      <c r="S557" s="38"/>
      <c r="T557" s="39"/>
      <c r="U557" s="28"/>
      <c r="V557" s="9"/>
      <c r="W557" s="28"/>
      <c r="X557" s="9"/>
    </row>
    <row r="558" spans="13:24" ht="15">
      <c r="M558" s="46"/>
      <c r="N558" s="46"/>
      <c r="O558" s="47"/>
      <c r="P558" s="46"/>
      <c r="Q558" s="47"/>
      <c r="R558" s="38"/>
      <c r="S558" s="38"/>
      <c r="T558" s="39"/>
      <c r="U558" s="28"/>
      <c r="V558" s="9"/>
      <c r="W558" s="28"/>
      <c r="X558" s="9"/>
    </row>
    <row r="559" spans="13:24" ht="15">
      <c r="M559" s="46"/>
      <c r="N559" s="46"/>
      <c r="O559" s="47"/>
      <c r="P559" s="46"/>
      <c r="Q559" s="47"/>
      <c r="R559" s="38"/>
      <c r="S559" s="38"/>
      <c r="T559" s="39"/>
      <c r="U559" s="28"/>
      <c r="V559" s="9"/>
      <c r="W559" s="28"/>
      <c r="X559" s="9"/>
    </row>
    <row r="560" spans="13:24" ht="15">
      <c r="M560" s="46"/>
      <c r="N560" s="46"/>
      <c r="O560" s="47"/>
      <c r="P560" s="46"/>
      <c r="Q560" s="47"/>
      <c r="R560" s="38"/>
      <c r="S560" s="38"/>
      <c r="T560" s="39"/>
      <c r="U560" s="28"/>
      <c r="V560" s="9"/>
      <c r="W560" s="28"/>
      <c r="X560" s="9"/>
    </row>
    <row r="561" spans="13:24" ht="15">
      <c r="M561" s="46"/>
      <c r="N561" s="46"/>
      <c r="O561" s="47"/>
      <c r="P561" s="46"/>
      <c r="Q561" s="47"/>
      <c r="R561" s="38"/>
      <c r="S561" s="38"/>
      <c r="T561" s="39"/>
      <c r="U561" s="28"/>
      <c r="V561" s="9"/>
      <c r="W561" s="28"/>
      <c r="X561" s="9"/>
    </row>
    <row r="562" spans="13:24" ht="15">
      <c r="M562" s="46"/>
      <c r="N562" s="46"/>
      <c r="O562" s="47"/>
      <c r="P562" s="46"/>
      <c r="Q562" s="47"/>
      <c r="R562" s="38"/>
      <c r="S562" s="38"/>
      <c r="T562" s="39"/>
      <c r="U562" s="28"/>
      <c r="V562" s="9"/>
      <c r="W562" s="28"/>
      <c r="X562" s="9"/>
    </row>
    <row r="563" spans="13:24" ht="15">
      <c r="M563" s="46"/>
      <c r="N563" s="46"/>
      <c r="O563" s="47"/>
      <c r="P563" s="46"/>
      <c r="Q563" s="47"/>
      <c r="R563" s="38"/>
      <c r="S563" s="38"/>
      <c r="T563" s="39"/>
      <c r="U563" s="28"/>
      <c r="V563" s="9"/>
      <c r="W563" s="28"/>
      <c r="X563" s="9"/>
    </row>
    <row r="564" spans="13:24" ht="15">
      <c r="M564" s="46"/>
      <c r="N564" s="46"/>
      <c r="O564" s="47"/>
      <c r="P564" s="46"/>
      <c r="Q564" s="47"/>
      <c r="R564" s="38"/>
      <c r="S564" s="38"/>
      <c r="T564" s="39"/>
      <c r="U564" s="28"/>
      <c r="V564" s="9"/>
      <c r="W564" s="28"/>
      <c r="X564" s="9"/>
    </row>
    <row r="565" spans="13:24" ht="15">
      <c r="M565" s="46"/>
      <c r="N565" s="46"/>
      <c r="O565" s="47"/>
      <c r="P565" s="46"/>
      <c r="Q565" s="47"/>
      <c r="R565" s="38"/>
      <c r="S565" s="38"/>
      <c r="T565" s="39"/>
      <c r="U565" s="28"/>
      <c r="V565" s="9"/>
      <c r="W565" s="28"/>
      <c r="X565" s="9"/>
    </row>
    <row r="566" spans="13:24" ht="15">
      <c r="M566" s="46"/>
      <c r="N566" s="46"/>
      <c r="O566" s="47"/>
      <c r="P566" s="46"/>
      <c r="Q566" s="47"/>
      <c r="R566" s="38"/>
      <c r="S566" s="38"/>
      <c r="T566" s="39"/>
      <c r="U566" s="28"/>
      <c r="V566" s="9"/>
      <c r="W566" s="28"/>
      <c r="X566" s="9"/>
    </row>
    <row r="567" spans="13:24" ht="15">
      <c r="M567" s="46"/>
      <c r="N567" s="46"/>
      <c r="O567" s="47"/>
      <c r="P567" s="46"/>
      <c r="Q567" s="47"/>
      <c r="R567" s="38"/>
      <c r="S567" s="38"/>
      <c r="T567" s="39"/>
      <c r="U567" s="28"/>
      <c r="V567" s="9"/>
      <c r="W567" s="28"/>
      <c r="X567" s="9"/>
    </row>
    <row r="568" spans="13:24" ht="15">
      <c r="M568" s="46"/>
      <c r="N568" s="46"/>
      <c r="O568" s="47"/>
      <c r="P568" s="46"/>
      <c r="Q568" s="47"/>
      <c r="R568" s="38"/>
      <c r="S568" s="38"/>
      <c r="T568" s="39"/>
      <c r="U568" s="28"/>
      <c r="V568" s="9"/>
      <c r="W568" s="28"/>
      <c r="X568" s="9"/>
    </row>
    <row r="569" spans="13:24" ht="15">
      <c r="M569" s="46"/>
      <c r="N569" s="46"/>
      <c r="O569" s="47"/>
      <c r="P569" s="46"/>
      <c r="Q569" s="47"/>
      <c r="R569" s="38"/>
      <c r="S569" s="38"/>
      <c r="T569" s="39"/>
      <c r="U569" s="28"/>
      <c r="V569" s="9"/>
      <c r="W569" s="28"/>
      <c r="X569" s="9"/>
    </row>
    <row r="570" spans="13:24" ht="15">
      <c r="M570" s="46"/>
      <c r="N570" s="46"/>
      <c r="O570" s="47"/>
      <c r="P570" s="46"/>
      <c r="Q570" s="47"/>
      <c r="R570" s="38"/>
      <c r="S570" s="38"/>
      <c r="T570" s="39"/>
      <c r="U570" s="28"/>
      <c r="V570" s="9"/>
      <c r="W570" s="28"/>
      <c r="X570" s="9"/>
    </row>
    <row r="571" spans="13:24" ht="15">
      <c r="M571" s="46"/>
      <c r="N571" s="46"/>
      <c r="O571" s="47"/>
      <c r="P571" s="46"/>
      <c r="Q571" s="47"/>
      <c r="R571" s="38"/>
      <c r="S571" s="38"/>
      <c r="T571" s="39"/>
      <c r="U571" s="28"/>
      <c r="V571" s="9"/>
      <c r="W571" s="28"/>
      <c r="X571" s="9"/>
    </row>
    <row r="572" spans="13:24" ht="15">
      <c r="M572" s="46"/>
      <c r="N572" s="46"/>
      <c r="O572" s="47"/>
      <c r="P572" s="46"/>
      <c r="Q572" s="47"/>
      <c r="R572" s="38"/>
      <c r="S572" s="38"/>
      <c r="T572" s="39"/>
      <c r="U572" s="28"/>
      <c r="V572" s="9"/>
      <c r="W572" s="28"/>
      <c r="X572" s="9"/>
    </row>
    <row r="573" spans="13:24" ht="15">
      <c r="M573" s="46"/>
      <c r="N573" s="46"/>
      <c r="O573" s="47"/>
      <c r="P573" s="46"/>
      <c r="Q573" s="47"/>
      <c r="R573" s="38"/>
      <c r="S573" s="38"/>
      <c r="T573" s="39"/>
      <c r="U573" s="28"/>
      <c r="V573" s="9"/>
      <c r="W573" s="28"/>
      <c r="X573" s="9"/>
    </row>
    <row r="574" spans="13:24" ht="15">
      <c r="M574" s="46"/>
      <c r="N574" s="46"/>
      <c r="O574" s="47"/>
      <c r="P574" s="46"/>
      <c r="Q574" s="47"/>
      <c r="R574" s="38"/>
      <c r="S574" s="38"/>
      <c r="T574" s="39"/>
      <c r="U574" s="28"/>
      <c r="V574" s="9"/>
      <c r="W574" s="28"/>
      <c r="X574" s="9"/>
    </row>
    <row r="575" spans="13:24" ht="15">
      <c r="M575" s="46"/>
      <c r="N575" s="46"/>
      <c r="O575" s="47"/>
      <c r="P575" s="46"/>
      <c r="Q575" s="47"/>
      <c r="R575" s="38"/>
      <c r="S575" s="38"/>
      <c r="T575" s="39"/>
      <c r="U575" s="28"/>
      <c r="V575" s="9"/>
      <c r="W575" s="28"/>
      <c r="X575" s="9"/>
    </row>
    <row r="576" spans="13:24" ht="15">
      <c r="M576" s="46"/>
      <c r="N576" s="46"/>
      <c r="O576" s="47"/>
      <c r="P576" s="46"/>
      <c r="Q576" s="47"/>
      <c r="R576" s="38"/>
      <c r="S576" s="38"/>
      <c r="T576" s="39"/>
      <c r="U576" s="28"/>
      <c r="V576" s="9"/>
      <c r="W576" s="28"/>
      <c r="X576" s="9"/>
    </row>
    <row r="577" spans="13:24" ht="15">
      <c r="M577" s="46"/>
      <c r="N577" s="46"/>
      <c r="O577" s="47"/>
      <c r="P577" s="46"/>
      <c r="Q577" s="47"/>
      <c r="R577" s="38"/>
      <c r="S577" s="38"/>
      <c r="T577" s="39"/>
      <c r="U577" s="28"/>
      <c r="V577" s="9"/>
      <c r="W577" s="28"/>
      <c r="X577" s="9"/>
    </row>
    <row r="578" spans="13:24" ht="15">
      <c r="M578" s="46"/>
      <c r="N578" s="46"/>
      <c r="O578" s="47"/>
      <c r="P578" s="46"/>
      <c r="Q578" s="47"/>
      <c r="R578" s="38"/>
      <c r="S578" s="38"/>
      <c r="T578" s="39"/>
      <c r="U578" s="28"/>
      <c r="V578" s="9"/>
      <c r="W578" s="28"/>
      <c r="X578" s="9"/>
    </row>
    <row r="579" spans="13:24" ht="15">
      <c r="M579" s="46"/>
      <c r="N579" s="46"/>
      <c r="O579" s="47"/>
      <c r="P579" s="46"/>
      <c r="Q579" s="47"/>
      <c r="R579" s="38"/>
      <c r="S579" s="38"/>
      <c r="T579" s="39"/>
      <c r="U579" s="28"/>
      <c r="V579" s="9"/>
      <c r="W579" s="28"/>
      <c r="X579" s="9"/>
    </row>
    <row r="580" spans="13:24" ht="15">
      <c r="M580" s="46"/>
      <c r="N580" s="46"/>
      <c r="O580" s="47"/>
      <c r="P580" s="46"/>
      <c r="Q580" s="47"/>
      <c r="R580" s="38"/>
      <c r="S580" s="38"/>
      <c r="T580" s="39"/>
      <c r="U580" s="28"/>
      <c r="V580" s="9"/>
      <c r="W580" s="28"/>
      <c r="X580" s="9"/>
    </row>
    <row r="581" spans="13:24" ht="15">
      <c r="M581" s="46"/>
      <c r="N581" s="46"/>
      <c r="O581" s="47"/>
      <c r="P581" s="46"/>
      <c r="Q581" s="47"/>
      <c r="R581" s="38"/>
      <c r="S581" s="38"/>
      <c r="T581" s="39"/>
      <c r="U581" s="28"/>
      <c r="V581" s="9"/>
      <c r="W581" s="28"/>
      <c r="X581" s="9"/>
    </row>
    <row r="582" spans="13:24" ht="15">
      <c r="M582" s="46"/>
      <c r="N582" s="46"/>
      <c r="O582" s="47"/>
      <c r="P582" s="46"/>
      <c r="Q582" s="47"/>
      <c r="R582" s="38"/>
      <c r="S582" s="38"/>
      <c r="T582" s="39"/>
      <c r="U582" s="28"/>
      <c r="V582" s="9"/>
      <c r="W582" s="28"/>
      <c r="X582" s="9"/>
    </row>
    <row r="583" spans="13:24" ht="15">
      <c r="M583" s="46"/>
      <c r="N583" s="46"/>
      <c r="O583" s="47"/>
      <c r="P583" s="46"/>
      <c r="Q583" s="47"/>
      <c r="R583" s="38"/>
      <c r="S583" s="38"/>
      <c r="T583" s="39"/>
      <c r="U583" s="28"/>
      <c r="V583" s="9"/>
      <c r="W583" s="28"/>
      <c r="X583" s="9"/>
    </row>
    <row r="584" spans="13:24" ht="15">
      <c r="M584" s="46"/>
      <c r="N584" s="46"/>
      <c r="O584" s="47"/>
      <c r="P584" s="46"/>
      <c r="Q584" s="47"/>
      <c r="R584" s="38"/>
      <c r="S584" s="38"/>
      <c r="T584" s="39"/>
      <c r="U584" s="28"/>
      <c r="V584" s="9"/>
      <c r="W584" s="28"/>
      <c r="X584" s="9"/>
    </row>
    <row r="585" spans="13:24" ht="15">
      <c r="M585" s="46"/>
      <c r="N585" s="46"/>
      <c r="O585" s="47"/>
      <c r="P585" s="46"/>
      <c r="Q585" s="47"/>
      <c r="R585" s="38"/>
      <c r="S585" s="38"/>
      <c r="T585" s="39"/>
      <c r="U585" s="28"/>
      <c r="V585" s="9"/>
      <c r="W585" s="28"/>
      <c r="X585" s="9"/>
    </row>
    <row r="586" spans="13:24" ht="15">
      <c r="M586" s="46"/>
      <c r="N586" s="46"/>
      <c r="O586" s="47"/>
      <c r="P586" s="46"/>
      <c r="Q586" s="47"/>
      <c r="R586" s="38"/>
      <c r="S586" s="38"/>
      <c r="T586" s="39"/>
      <c r="U586" s="28"/>
      <c r="V586" s="9"/>
      <c r="W586" s="28"/>
      <c r="X586" s="9"/>
    </row>
    <row r="587" spans="13:24" ht="15">
      <c r="M587" s="46"/>
      <c r="N587" s="46"/>
      <c r="O587" s="47"/>
      <c r="P587" s="46"/>
      <c r="Q587" s="47"/>
      <c r="R587" s="38"/>
      <c r="S587" s="38"/>
      <c r="T587" s="39"/>
      <c r="U587" s="28"/>
      <c r="V587" s="9"/>
      <c r="W587" s="28"/>
      <c r="X587" s="9"/>
    </row>
    <row r="588" spans="13:24" ht="15">
      <c r="M588" s="46"/>
      <c r="N588" s="46"/>
      <c r="O588" s="47"/>
      <c r="P588" s="46"/>
      <c r="Q588" s="47"/>
      <c r="R588" s="38"/>
      <c r="S588" s="38"/>
      <c r="T588" s="39"/>
      <c r="U588" s="28"/>
      <c r="V588" s="9"/>
      <c r="W588" s="28"/>
      <c r="X588" s="9"/>
    </row>
    <row r="589" spans="13:24" ht="15">
      <c r="M589" s="46"/>
      <c r="N589" s="46"/>
      <c r="O589" s="47"/>
      <c r="P589" s="46"/>
      <c r="Q589" s="47"/>
      <c r="R589" s="38"/>
      <c r="S589" s="38"/>
      <c r="T589" s="39"/>
      <c r="U589" s="28"/>
      <c r="V589" s="9"/>
      <c r="W589" s="28"/>
      <c r="X589" s="9"/>
    </row>
    <row r="590" spans="13:24" ht="15">
      <c r="M590" s="46"/>
      <c r="N590" s="46"/>
      <c r="O590" s="47"/>
      <c r="P590" s="46"/>
      <c r="Q590" s="47"/>
      <c r="R590" s="38"/>
      <c r="S590" s="38"/>
      <c r="T590" s="39"/>
      <c r="U590" s="28"/>
      <c r="V590" s="9"/>
      <c r="W590" s="28"/>
      <c r="X590" s="9"/>
    </row>
    <row r="591" spans="13:24" ht="15">
      <c r="M591" s="46"/>
      <c r="N591" s="46"/>
      <c r="O591" s="47"/>
      <c r="P591" s="46"/>
      <c r="Q591" s="47"/>
      <c r="R591" s="38"/>
      <c r="S591" s="38"/>
      <c r="T591" s="39"/>
      <c r="U591" s="28"/>
      <c r="V591" s="9"/>
      <c r="W591" s="28"/>
      <c r="X591" s="9"/>
    </row>
    <row r="592" spans="13:24" ht="15">
      <c r="M592" s="46"/>
      <c r="N592" s="46"/>
      <c r="O592" s="47"/>
      <c r="P592" s="46"/>
      <c r="Q592" s="47"/>
      <c r="R592" s="38"/>
      <c r="S592" s="38"/>
      <c r="T592" s="39"/>
      <c r="U592" s="28"/>
      <c r="V592" s="9"/>
      <c r="W592" s="28"/>
      <c r="X592" s="9"/>
    </row>
    <row r="593" spans="13:24" ht="15">
      <c r="M593" s="46"/>
      <c r="N593" s="46"/>
      <c r="O593" s="47"/>
      <c r="P593" s="46"/>
      <c r="Q593" s="47"/>
      <c r="R593" s="38"/>
      <c r="S593" s="38"/>
      <c r="T593" s="39"/>
      <c r="U593" s="28"/>
      <c r="V593" s="9"/>
      <c r="W593" s="28"/>
      <c r="X593" s="9"/>
    </row>
    <row r="594" spans="13:24" ht="15">
      <c r="M594" s="46"/>
      <c r="N594" s="46"/>
      <c r="O594" s="47"/>
      <c r="P594" s="46"/>
      <c r="Q594" s="47"/>
      <c r="R594" s="38"/>
      <c r="S594" s="38"/>
      <c r="T594" s="39"/>
      <c r="U594" s="28"/>
      <c r="V594" s="9"/>
      <c r="W594" s="28"/>
      <c r="X594" s="9"/>
    </row>
    <row r="595" spans="13:24" ht="15">
      <c r="M595" s="46"/>
      <c r="N595" s="46"/>
      <c r="O595" s="47"/>
      <c r="P595" s="46"/>
      <c r="Q595" s="47"/>
      <c r="R595" s="38"/>
      <c r="S595" s="38"/>
      <c r="T595" s="39"/>
      <c r="U595" s="28"/>
      <c r="V595" s="9"/>
      <c r="W595" s="28"/>
      <c r="X595" s="9"/>
    </row>
    <row r="596" spans="13:24" ht="15">
      <c r="M596" s="46"/>
      <c r="N596" s="46"/>
      <c r="O596" s="47"/>
      <c r="P596" s="46"/>
      <c r="Q596" s="47"/>
      <c r="R596" s="38"/>
      <c r="S596" s="38"/>
      <c r="T596" s="39"/>
      <c r="U596" s="28"/>
      <c r="V596" s="9"/>
      <c r="W596" s="28"/>
      <c r="X596" s="9"/>
    </row>
    <row r="597" spans="13:24" ht="15">
      <c r="M597" s="46"/>
      <c r="N597" s="46"/>
      <c r="O597" s="47"/>
      <c r="P597" s="46"/>
      <c r="Q597" s="47"/>
      <c r="R597" s="38"/>
      <c r="S597" s="38"/>
      <c r="T597" s="39"/>
      <c r="U597" s="28"/>
      <c r="V597" s="9"/>
      <c r="W597" s="28"/>
      <c r="X597" s="9"/>
    </row>
    <row r="598" spans="13:24" ht="15">
      <c r="M598" s="46"/>
      <c r="N598" s="46"/>
      <c r="O598" s="47"/>
      <c r="P598" s="46"/>
      <c r="Q598" s="47"/>
      <c r="R598" s="38"/>
      <c r="S598" s="38"/>
      <c r="T598" s="39"/>
      <c r="U598" s="28"/>
      <c r="V598" s="9"/>
      <c r="W598" s="28"/>
      <c r="X598" s="9"/>
    </row>
    <row r="599" spans="13:24" ht="15">
      <c r="M599" s="46"/>
      <c r="N599" s="46"/>
      <c r="O599" s="47"/>
      <c r="P599" s="46"/>
      <c r="Q599" s="47"/>
      <c r="R599" s="38"/>
      <c r="S599" s="38"/>
      <c r="T599" s="39"/>
      <c r="U599" s="28"/>
      <c r="V599" s="9"/>
      <c r="W599" s="28"/>
      <c r="X599" s="9"/>
    </row>
    <row r="600" spans="13:24" ht="15">
      <c r="M600" s="46"/>
      <c r="N600" s="46"/>
      <c r="O600" s="47"/>
      <c r="P600" s="46"/>
      <c r="Q600" s="47"/>
      <c r="R600" s="38"/>
      <c r="S600" s="38"/>
      <c r="T600" s="39"/>
      <c r="U600" s="28"/>
      <c r="V600" s="9"/>
      <c r="W600" s="28"/>
      <c r="X600" s="9"/>
    </row>
    <row r="601" spans="13:24" ht="15">
      <c r="M601" s="46"/>
      <c r="N601" s="46"/>
      <c r="O601" s="47"/>
      <c r="P601" s="46"/>
      <c r="Q601" s="47"/>
      <c r="R601" s="38"/>
      <c r="S601" s="38"/>
      <c r="T601" s="39"/>
      <c r="U601" s="28"/>
      <c r="V601" s="9"/>
      <c r="W601" s="28"/>
      <c r="X601" s="9"/>
    </row>
    <row r="602" spans="13:24" ht="15">
      <c r="M602" s="46"/>
      <c r="N602" s="46"/>
      <c r="O602" s="47"/>
      <c r="P602" s="46"/>
      <c r="Q602" s="47"/>
      <c r="R602" s="38"/>
      <c r="S602" s="38"/>
      <c r="T602" s="39"/>
      <c r="U602" s="28"/>
      <c r="V602" s="9"/>
      <c r="W602" s="28"/>
      <c r="X602" s="9"/>
    </row>
    <row r="603" spans="13:24" ht="15">
      <c r="M603" s="46"/>
      <c r="N603" s="46"/>
      <c r="O603" s="47"/>
      <c r="P603" s="46"/>
      <c r="Q603" s="47"/>
      <c r="R603" s="38"/>
      <c r="S603" s="38"/>
      <c r="T603" s="39"/>
      <c r="U603" s="28"/>
      <c r="V603" s="9"/>
      <c r="W603" s="28"/>
      <c r="X603" s="9"/>
    </row>
    <row r="604" spans="13:24" ht="15">
      <c r="M604" s="46"/>
      <c r="N604" s="46"/>
      <c r="O604" s="47"/>
      <c r="P604" s="46"/>
      <c r="Q604" s="47"/>
      <c r="R604" s="38"/>
      <c r="S604" s="38"/>
      <c r="T604" s="39"/>
      <c r="U604" s="28"/>
      <c r="V604" s="9"/>
      <c r="W604" s="28"/>
      <c r="X604" s="9"/>
    </row>
    <row r="605" spans="13:24" ht="15">
      <c r="M605" s="46"/>
      <c r="N605" s="46"/>
      <c r="O605" s="47"/>
      <c r="P605" s="46"/>
      <c r="Q605" s="47"/>
      <c r="R605" s="38"/>
      <c r="S605" s="38"/>
      <c r="T605" s="39"/>
      <c r="U605" s="28"/>
      <c r="V605" s="9"/>
      <c r="W605" s="28"/>
      <c r="X605" s="9"/>
    </row>
    <row r="606" spans="13:24" ht="15">
      <c r="M606" s="46"/>
      <c r="N606" s="46"/>
      <c r="O606" s="47"/>
      <c r="P606" s="46"/>
      <c r="Q606" s="47"/>
      <c r="R606" s="38"/>
      <c r="S606" s="38"/>
      <c r="T606" s="39"/>
      <c r="U606" s="28"/>
      <c r="V606" s="9"/>
      <c r="W606" s="28"/>
      <c r="X606" s="9"/>
    </row>
    <row r="607" spans="13:24" ht="15">
      <c r="M607" s="46"/>
      <c r="N607" s="46"/>
      <c r="O607" s="47"/>
      <c r="P607" s="46"/>
      <c r="Q607" s="47"/>
      <c r="R607" s="38"/>
      <c r="S607" s="38"/>
      <c r="T607" s="39"/>
      <c r="U607" s="28"/>
      <c r="V607" s="9"/>
      <c r="W607" s="28"/>
      <c r="X607" s="9"/>
    </row>
    <row r="608" spans="13:24" ht="15">
      <c r="M608" s="46"/>
      <c r="N608" s="46"/>
      <c r="O608" s="47"/>
      <c r="P608" s="46"/>
      <c r="Q608" s="47"/>
      <c r="R608" s="38"/>
      <c r="S608" s="38"/>
      <c r="T608" s="39"/>
      <c r="U608" s="28"/>
      <c r="V608" s="9"/>
      <c r="W608" s="28"/>
      <c r="X608" s="9"/>
    </row>
    <row r="609" spans="13:24" ht="15">
      <c r="M609" s="46"/>
      <c r="N609" s="46"/>
      <c r="O609" s="47"/>
      <c r="P609" s="46"/>
      <c r="Q609" s="47"/>
      <c r="R609" s="38"/>
      <c r="S609" s="38"/>
      <c r="T609" s="39"/>
      <c r="U609" s="28"/>
      <c r="V609" s="9"/>
      <c r="W609" s="28"/>
      <c r="X609" s="9"/>
    </row>
    <row r="610" spans="13:24" ht="15">
      <c r="M610" s="46"/>
      <c r="N610" s="46"/>
      <c r="O610" s="47"/>
      <c r="P610" s="46"/>
      <c r="Q610" s="47"/>
      <c r="R610" s="38"/>
      <c r="S610" s="38"/>
      <c r="T610" s="39"/>
      <c r="U610" s="28"/>
      <c r="V610" s="9"/>
      <c r="W610" s="28"/>
      <c r="X610" s="9"/>
    </row>
    <row r="611" spans="13:24" ht="15">
      <c r="M611" s="46"/>
      <c r="N611" s="46"/>
      <c r="O611" s="47"/>
      <c r="P611" s="46"/>
      <c r="Q611" s="47"/>
      <c r="R611" s="38"/>
      <c r="S611" s="38"/>
      <c r="T611" s="39"/>
      <c r="U611" s="28"/>
      <c r="V611" s="9"/>
      <c r="W611" s="28"/>
      <c r="X611" s="9"/>
    </row>
    <row r="612" spans="13:24" ht="15">
      <c r="M612" s="46"/>
      <c r="N612" s="46"/>
      <c r="O612" s="47"/>
      <c r="P612" s="46"/>
      <c r="Q612" s="47"/>
      <c r="R612" s="38"/>
      <c r="S612" s="38"/>
      <c r="T612" s="39"/>
      <c r="U612" s="28"/>
      <c r="V612" s="9"/>
      <c r="W612" s="28"/>
      <c r="X612" s="9"/>
    </row>
    <row r="613" spans="13:24" ht="15">
      <c r="M613" s="46"/>
      <c r="N613" s="46"/>
      <c r="O613" s="47"/>
      <c r="P613" s="46"/>
      <c r="Q613" s="47"/>
      <c r="R613" s="38"/>
      <c r="S613" s="38"/>
      <c r="T613" s="39"/>
      <c r="U613" s="28"/>
      <c r="V613" s="9"/>
      <c r="W613" s="28"/>
      <c r="X613" s="9"/>
    </row>
    <row r="614" spans="13:24" ht="15">
      <c r="M614" s="46"/>
      <c r="N614" s="46"/>
      <c r="O614" s="47"/>
      <c r="P614" s="46"/>
      <c r="Q614" s="47"/>
      <c r="R614" s="38"/>
      <c r="S614" s="38"/>
      <c r="T614" s="39"/>
      <c r="U614" s="28"/>
      <c r="V614" s="9"/>
      <c r="W614" s="28"/>
      <c r="X614" s="9"/>
    </row>
    <row r="615" spans="13:24" ht="15">
      <c r="M615" s="46"/>
      <c r="N615" s="46"/>
      <c r="O615" s="47"/>
      <c r="P615" s="46"/>
      <c r="Q615" s="47"/>
      <c r="R615" s="38"/>
      <c r="S615" s="38"/>
      <c r="T615" s="39"/>
      <c r="U615" s="28"/>
      <c r="V615" s="9"/>
      <c r="W615" s="28"/>
      <c r="X615" s="9"/>
    </row>
    <row r="616" spans="13:24" ht="15">
      <c r="M616" s="46"/>
      <c r="N616" s="46"/>
      <c r="O616" s="47"/>
      <c r="P616" s="46"/>
      <c r="Q616" s="47"/>
      <c r="R616" s="38"/>
      <c r="S616" s="38"/>
      <c r="T616" s="39"/>
      <c r="U616" s="28"/>
      <c r="V616" s="9"/>
      <c r="W616" s="28"/>
      <c r="X616" s="9"/>
    </row>
    <row r="617" spans="13:24" ht="15">
      <c r="M617" s="46"/>
      <c r="N617" s="46"/>
      <c r="O617" s="47"/>
      <c r="P617" s="46"/>
      <c r="Q617" s="47"/>
      <c r="R617" s="38"/>
      <c r="S617" s="38"/>
      <c r="T617" s="39"/>
      <c r="U617" s="28"/>
      <c r="V617" s="9"/>
      <c r="W617" s="28"/>
      <c r="X617" s="9"/>
    </row>
    <row r="618" spans="13:24" ht="15">
      <c r="M618" s="46"/>
      <c r="N618" s="46"/>
      <c r="O618" s="47"/>
      <c r="P618" s="46"/>
      <c r="Q618" s="47"/>
      <c r="R618" s="38"/>
      <c r="S618" s="38"/>
      <c r="T618" s="39"/>
      <c r="U618" s="28"/>
      <c r="V618" s="9"/>
      <c r="W618" s="28"/>
      <c r="X618" s="9"/>
    </row>
    <row r="619" spans="13:24" ht="15">
      <c r="M619" s="46"/>
      <c r="N619" s="46"/>
      <c r="O619" s="47"/>
      <c r="P619" s="46"/>
      <c r="Q619" s="47"/>
      <c r="R619" s="38"/>
      <c r="S619" s="38"/>
      <c r="T619" s="39"/>
      <c r="U619" s="28"/>
      <c r="V619" s="9"/>
      <c r="W619" s="28"/>
      <c r="X619" s="9"/>
    </row>
    <row r="620" spans="13:24" ht="15">
      <c r="M620" s="46"/>
      <c r="N620" s="46"/>
      <c r="O620" s="47"/>
      <c r="P620" s="46"/>
      <c r="Q620" s="47"/>
      <c r="R620" s="38"/>
      <c r="S620" s="38"/>
      <c r="T620" s="39"/>
      <c r="U620" s="28"/>
      <c r="V620" s="9"/>
      <c r="W620" s="28"/>
      <c r="X620" s="9"/>
    </row>
    <row r="621" spans="13:24" ht="15">
      <c r="M621" s="46"/>
      <c r="N621" s="46"/>
      <c r="O621" s="47"/>
      <c r="P621" s="46"/>
      <c r="Q621" s="47"/>
      <c r="R621" s="38"/>
      <c r="S621" s="38"/>
      <c r="T621" s="39"/>
      <c r="U621" s="28"/>
      <c r="V621" s="9"/>
      <c r="W621" s="28"/>
      <c r="X621" s="9"/>
    </row>
    <row r="622" spans="13:24" ht="15">
      <c r="M622" s="46"/>
      <c r="N622" s="46"/>
      <c r="O622" s="47"/>
      <c r="P622" s="46"/>
      <c r="Q622" s="47"/>
      <c r="R622" s="38"/>
      <c r="S622" s="38"/>
      <c r="T622" s="39"/>
      <c r="U622" s="28"/>
      <c r="V622" s="9"/>
      <c r="W622" s="28"/>
      <c r="X622" s="9"/>
    </row>
    <row r="623" spans="13:24" ht="15">
      <c r="M623" s="46"/>
      <c r="N623" s="46"/>
      <c r="O623" s="47"/>
      <c r="P623" s="46"/>
      <c r="Q623" s="47"/>
      <c r="R623" s="38"/>
      <c r="S623" s="38"/>
      <c r="T623" s="39"/>
      <c r="U623" s="28"/>
      <c r="V623" s="9"/>
      <c r="W623" s="28"/>
      <c r="X623" s="9"/>
    </row>
    <row r="624" spans="13:24" ht="15">
      <c r="M624" s="46"/>
      <c r="N624" s="46"/>
      <c r="O624" s="47"/>
      <c r="P624" s="46"/>
      <c r="Q624" s="47"/>
      <c r="R624" s="38"/>
      <c r="S624" s="38"/>
      <c r="T624" s="39"/>
      <c r="U624" s="28"/>
      <c r="V624" s="9"/>
      <c r="W624" s="28"/>
      <c r="X624" s="9"/>
    </row>
    <row r="625" spans="13:24" ht="15">
      <c r="M625" s="46"/>
      <c r="N625" s="46"/>
      <c r="O625" s="47"/>
      <c r="P625" s="46"/>
      <c r="Q625" s="47"/>
      <c r="R625" s="38"/>
      <c r="S625" s="38"/>
      <c r="T625" s="39"/>
      <c r="U625" s="28"/>
      <c r="V625" s="9"/>
      <c r="W625" s="28"/>
      <c r="X625" s="9"/>
    </row>
    <row r="626" spans="13:24" ht="15">
      <c r="M626" s="46"/>
      <c r="N626" s="46"/>
      <c r="O626" s="47"/>
      <c r="P626" s="46"/>
      <c r="Q626" s="47"/>
      <c r="R626" s="38"/>
      <c r="S626" s="38"/>
      <c r="T626" s="39"/>
      <c r="U626" s="28"/>
      <c r="V626" s="9"/>
      <c r="W626" s="28"/>
      <c r="X626" s="9"/>
    </row>
    <row r="627" spans="13:24" ht="15">
      <c r="M627" s="46"/>
      <c r="N627" s="46"/>
      <c r="O627" s="47"/>
      <c r="P627" s="46"/>
      <c r="Q627" s="47"/>
      <c r="R627" s="38"/>
      <c r="S627" s="38"/>
      <c r="T627" s="39"/>
      <c r="U627" s="28"/>
      <c r="V627" s="9"/>
      <c r="W627" s="28"/>
      <c r="X627" s="9"/>
    </row>
    <row r="628" spans="13:24" ht="15">
      <c r="M628" s="46"/>
      <c r="N628" s="46"/>
      <c r="O628" s="47"/>
      <c r="P628" s="46"/>
      <c r="Q628" s="47"/>
      <c r="R628" s="38"/>
      <c r="S628" s="38"/>
      <c r="T628" s="39"/>
      <c r="U628" s="28"/>
      <c r="V628" s="9"/>
      <c r="W628" s="28"/>
      <c r="X628" s="9"/>
    </row>
    <row r="629" spans="13:24" ht="15">
      <c r="M629" s="46"/>
      <c r="N629" s="46"/>
      <c r="O629" s="47"/>
      <c r="P629" s="46"/>
      <c r="Q629" s="47"/>
      <c r="R629" s="38"/>
      <c r="S629" s="38"/>
      <c r="T629" s="39"/>
      <c r="U629" s="28"/>
      <c r="V629" s="9"/>
      <c r="W629" s="28"/>
      <c r="X629" s="9"/>
    </row>
    <row r="630" spans="13:24" ht="15">
      <c r="M630" s="46"/>
      <c r="N630" s="46"/>
      <c r="O630" s="47"/>
      <c r="P630" s="46"/>
      <c r="Q630" s="47"/>
      <c r="R630" s="38"/>
      <c r="S630" s="38"/>
      <c r="T630" s="39"/>
      <c r="U630" s="28"/>
      <c r="V630" s="9"/>
      <c r="W630" s="28"/>
      <c r="X630" s="9"/>
    </row>
    <row r="631" spans="13:24" ht="15">
      <c r="M631" s="46"/>
      <c r="N631" s="46"/>
      <c r="O631" s="47"/>
      <c r="P631" s="46"/>
      <c r="Q631" s="47"/>
      <c r="R631" s="38"/>
      <c r="S631" s="38"/>
      <c r="T631" s="39"/>
      <c r="U631" s="28"/>
      <c r="V631" s="9"/>
      <c r="W631" s="28"/>
      <c r="X631" s="9"/>
    </row>
    <row r="632" spans="13:24" ht="15">
      <c r="M632" s="46"/>
      <c r="N632" s="46"/>
      <c r="O632" s="47"/>
      <c r="P632" s="46"/>
      <c r="Q632" s="47"/>
      <c r="R632" s="38"/>
      <c r="S632" s="38"/>
      <c r="T632" s="39"/>
      <c r="U632" s="28"/>
      <c r="V632" s="9"/>
      <c r="W632" s="28"/>
      <c r="X632" s="9"/>
    </row>
    <row r="633" spans="13:24" ht="15">
      <c r="M633" s="46"/>
      <c r="N633" s="46"/>
      <c r="O633" s="47"/>
      <c r="P633" s="46"/>
      <c r="Q633" s="47"/>
      <c r="R633" s="38"/>
      <c r="S633" s="38"/>
      <c r="T633" s="39"/>
      <c r="U633" s="28"/>
      <c r="V633" s="9"/>
      <c r="W633" s="28"/>
      <c r="X633" s="9"/>
    </row>
    <row r="634" spans="13:24" ht="15">
      <c r="M634" s="46"/>
      <c r="N634" s="46"/>
      <c r="O634" s="47"/>
      <c r="P634" s="46"/>
      <c r="Q634" s="47"/>
      <c r="R634" s="38"/>
      <c r="S634" s="38"/>
      <c r="T634" s="39"/>
      <c r="U634" s="28"/>
      <c r="V634" s="9"/>
      <c r="W634" s="28"/>
      <c r="X634" s="9"/>
    </row>
    <row r="635" spans="13:24" ht="15">
      <c r="M635" s="46"/>
      <c r="N635" s="46"/>
      <c r="O635" s="47"/>
      <c r="P635" s="46"/>
      <c r="Q635" s="47"/>
      <c r="R635" s="38"/>
      <c r="S635" s="38"/>
      <c r="T635" s="39"/>
      <c r="U635" s="28"/>
      <c r="V635" s="9"/>
      <c r="W635" s="28"/>
      <c r="X635" s="9"/>
    </row>
    <row r="636" spans="13:24" ht="15">
      <c r="M636" s="46"/>
      <c r="N636" s="46"/>
      <c r="O636" s="47"/>
      <c r="P636" s="46"/>
      <c r="Q636" s="47"/>
      <c r="R636" s="38"/>
      <c r="S636" s="38"/>
      <c r="T636" s="39"/>
      <c r="U636" s="28"/>
      <c r="V636" s="9"/>
      <c r="W636" s="28"/>
      <c r="X636" s="9"/>
    </row>
    <row r="637" spans="13:24" ht="15">
      <c r="M637" s="46"/>
      <c r="N637" s="46"/>
      <c r="O637" s="47"/>
      <c r="P637" s="46"/>
      <c r="Q637" s="47"/>
      <c r="R637" s="38"/>
      <c r="S637" s="38"/>
      <c r="T637" s="39"/>
      <c r="U637" s="28"/>
      <c r="V637" s="9"/>
      <c r="W637" s="28"/>
      <c r="X637" s="9"/>
    </row>
    <row r="638" spans="13:24" ht="15">
      <c r="M638" s="46"/>
      <c r="N638" s="46"/>
      <c r="O638" s="47"/>
      <c r="P638" s="46"/>
      <c r="Q638" s="47"/>
      <c r="R638" s="38"/>
      <c r="S638" s="38"/>
      <c r="T638" s="39"/>
      <c r="U638" s="28"/>
      <c r="V638" s="9"/>
      <c r="W638" s="28"/>
      <c r="X638" s="9"/>
    </row>
    <row r="639" spans="13:24" ht="15">
      <c r="M639" s="46"/>
      <c r="N639" s="46"/>
      <c r="O639" s="47"/>
      <c r="P639" s="46"/>
      <c r="Q639" s="47"/>
      <c r="R639" s="38"/>
      <c r="S639" s="38"/>
      <c r="T639" s="39"/>
      <c r="U639" s="28"/>
      <c r="V639" s="9"/>
      <c r="W639" s="28"/>
      <c r="X639" s="9"/>
    </row>
    <row r="640" spans="13:24" ht="15">
      <c r="M640" s="46"/>
      <c r="N640" s="46"/>
      <c r="O640" s="47"/>
      <c r="P640" s="46"/>
      <c r="Q640" s="47"/>
      <c r="R640" s="38"/>
      <c r="S640" s="38"/>
      <c r="T640" s="39"/>
      <c r="U640" s="28"/>
      <c r="V640" s="9"/>
      <c r="W640" s="28"/>
      <c r="X640" s="9"/>
    </row>
    <row r="641" spans="13:24" ht="15">
      <c r="M641" s="46"/>
      <c r="N641" s="46"/>
      <c r="O641" s="47"/>
      <c r="P641" s="46"/>
      <c r="Q641" s="47"/>
      <c r="R641" s="38"/>
      <c r="S641" s="38"/>
      <c r="T641" s="39"/>
      <c r="U641" s="28"/>
      <c r="V641" s="9"/>
      <c r="W641" s="28"/>
      <c r="X641" s="9"/>
    </row>
    <row r="642" spans="13:24" ht="15">
      <c r="M642" s="46"/>
      <c r="N642" s="46"/>
      <c r="O642" s="47"/>
      <c r="P642" s="46"/>
      <c r="Q642" s="47"/>
      <c r="R642" s="38"/>
      <c r="S642" s="38"/>
      <c r="T642" s="39"/>
      <c r="U642" s="28"/>
      <c r="V642" s="9"/>
      <c r="W642" s="28"/>
      <c r="X642" s="9"/>
    </row>
    <row r="643" spans="13:24" ht="15">
      <c r="M643" s="46"/>
      <c r="N643" s="46"/>
      <c r="O643" s="47"/>
      <c r="P643" s="46"/>
      <c r="Q643" s="47"/>
      <c r="R643" s="38"/>
      <c r="S643" s="38"/>
      <c r="T643" s="39"/>
      <c r="U643" s="28"/>
      <c r="V643" s="9"/>
      <c r="W643" s="28"/>
      <c r="X643" s="9"/>
    </row>
    <row r="644" spans="13:24" ht="15">
      <c r="M644" s="46"/>
      <c r="N644" s="46"/>
      <c r="O644" s="47"/>
      <c r="P644" s="46"/>
      <c r="Q644" s="47"/>
      <c r="R644" s="38"/>
      <c r="S644" s="38"/>
      <c r="T644" s="39"/>
      <c r="U644" s="28"/>
      <c r="V644" s="9"/>
      <c r="W644" s="28"/>
      <c r="X644" s="9"/>
    </row>
    <row r="645" spans="13:24" ht="15">
      <c r="M645" s="46"/>
      <c r="N645" s="46"/>
      <c r="O645" s="47"/>
      <c r="P645" s="46"/>
      <c r="Q645" s="47"/>
      <c r="R645" s="38"/>
      <c r="S645" s="38"/>
      <c r="T645" s="39"/>
      <c r="U645" s="28"/>
      <c r="V645" s="9"/>
      <c r="W645" s="28"/>
      <c r="X645" s="9"/>
    </row>
    <row r="646" spans="13:24" ht="15">
      <c r="M646" s="46"/>
      <c r="N646" s="46"/>
      <c r="O646" s="47"/>
      <c r="P646" s="46"/>
      <c r="Q646" s="47"/>
      <c r="R646" s="38"/>
      <c r="S646" s="38"/>
      <c r="T646" s="39"/>
      <c r="U646" s="28"/>
      <c r="V646" s="9"/>
      <c r="W646" s="28"/>
      <c r="X646" s="9"/>
    </row>
    <row r="647" spans="13:24" ht="15">
      <c r="M647" s="46"/>
      <c r="N647" s="46"/>
      <c r="O647" s="47"/>
      <c r="P647" s="46"/>
      <c r="Q647" s="47"/>
      <c r="R647" s="38"/>
      <c r="S647" s="38"/>
      <c r="T647" s="39"/>
      <c r="U647" s="28"/>
      <c r="V647" s="9"/>
      <c r="W647" s="28"/>
      <c r="X647" s="9"/>
    </row>
    <row r="648" spans="13:24" ht="15">
      <c r="M648" s="46"/>
      <c r="N648" s="46"/>
      <c r="O648" s="47"/>
      <c r="P648" s="46"/>
      <c r="Q648" s="47"/>
      <c r="R648" s="38"/>
      <c r="S648" s="38"/>
      <c r="T648" s="39"/>
      <c r="U648" s="28"/>
      <c r="V648" s="9"/>
      <c r="W648" s="28"/>
      <c r="X648" s="9"/>
    </row>
    <row r="649" spans="13:24" ht="15">
      <c r="M649" s="46"/>
      <c r="N649" s="46"/>
      <c r="O649" s="47"/>
      <c r="P649" s="46"/>
      <c r="Q649" s="47"/>
      <c r="R649" s="38"/>
      <c r="S649" s="38"/>
      <c r="T649" s="39"/>
      <c r="U649" s="28"/>
      <c r="V649" s="9"/>
      <c r="W649" s="28"/>
      <c r="X649" s="9"/>
    </row>
    <row r="650" spans="13:24" ht="15">
      <c r="M650" s="46"/>
      <c r="N650" s="46"/>
      <c r="O650" s="47"/>
      <c r="P650" s="46"/>
      <c r="Q650" s="47"/>
      <c r="R650" s="38"/>
      <c r="S650" s="38"/>
      <c r="T650" s="39"/>
      <c r="U650" s="28"/>
      <c r="V650" s="9"/>
      <c r="W650" s="28"/>
      <c r="X650" s="9"/>
    </row>
    <row r="651" spans="13:24" ht="15">
      <c r="M651" s="46"/>
      <c r="N651" s="46"/>
      <c r="O651" s="47"/>
      <c r="P651" s="46"/>
      <c r="Q651" s="47"/>
      <c r="R651" s="38"/>
      <c r="S651" s="38"/>
      <c r="T651" s="39"/>
      <c r="U651" s="28"/>
      <c r="V651" s="9"/>
      <c r="W651" s="28"/>
      <c r="X651" s="9"/>
    </row>
    <row r="652" spans="13:24" ht="15">
      <c r="M652" s="46"/>
      <c r="N652" s="46"/>
      <c r="O652" s="47"/>
      <c r="P652" s="46"/>
      <c r="Q652" s="47"/>
      <c r="R652" s="38"/>
      <c r="S652" s="38"/>
      <c r="T652" s="39"/>
      <c r="U652" s="28"/>
      <c r="V652" s="9"/>
      <c r="W652" s="28"/>
      <c r="X652" s="9"/>
    </row>
    <row r="653" spans="13:24" ht="15">
      <c r="M653" s="46"/>
      <c r="N653" s="46"/>
      <c r="O653" s="47"/>
      <c r="P653" s="46"/>
      <c r="Q653" s="47"/>
      <c r="R653" s="38"/>
      <c r="S653" s="38"/>
      <c r="T653" s="39"/>
      <c r="U653" s="28"/>
      <c r="V653" s="9"/>
      <c r="W653" s="28"/>
      <c r="X653" s="9"/>
    </row>
    <row r="654" spans="13:24" ht="15">
      <c r="M654" s="46"/>
      <c r="N654" s="46"/>
      <c r="O654" s="47"/>
      <c r="P654" s="46"/>
      <c r="Q654" s="47"/>
      <c r="R654" s="38"/>
      <c r="S654" s="38"/>
      <c r="T654" s="39"/>
      <c r="U654" s="28"/>
      <c r="V654" s="9"/>
      <c r="W654" s="28"/>
      <c r="X654" s="9"/>
    </row>
    <row r="655" spans="13:24" ht="15">
      <c r="M655" s="46"/>
      <c r="N655" s="46"/>
      <c r="O655" s="47"/>
      <c r="P655" s="46"/>
      <c r="Q655" s="47"/>
      <c r="R655" s="38"/>
      <c r="S655" s="38"/>
      <c r="T655" s="39"/>
      <c r="U655" s="28"/>
      <c r="V655" s="9"/>
      <c r="W655" s="28"/>
      <c r="X655" s="9"/>
    </row>
    <row r="656" spans="13:24" ht="15">
      <c r="M656" s="46"/>
      <c r="N656" s="46"/>
      <c r="O656" s="47"/>
      <c r="P656" s="46"/>
      <c r="Q656" s="47"/>
      <c r="R656" s="38"/>
      <c r="S656" s="38"/>
      <c r="T656" s="39"/>
      <c r="U656" s="28"/>
      <c r="V656" s="9"/>
      <c r="W656" s="28"/>
      <c r="X656" s="9"/>
    </row>
    <row r="657" spans="13:24" ht="15">
      <c r="M657" s="46"/>
      <c r="N657" s="46"/>
      <c r="O657" s="47"/>
      <c r="P657" s="46"/>
      <c r="Q657" s="47"/>
      <c r="R657" s="38"/>
      <c r="S657" s="38"/>
      <c r="T657" s="39"/>
      <c r="U657" s="28"/>
      <c r="V657" s="9"/>
      <c r="W657" s="28"/>
      <c r="X657" s="9"/>
    </row>
    <row r="658" spans="13:24" ht="15">
      <c r="M658" s="46"/>
      <c r="N658" s="46"/>
      <c r="O658" s="47"/>
      <c r="P658" s="46"/>
      <c r="Q658" s="47"/>
      <c r="R658" s="38"/>
      <c r="S658" s="38"/>
      <c r="T658" s="39"/>
      <c r="U658" s="28"/>
      <c r="V658" s="9"/>
      <c r="W658" s="28"/>
      <c r="X658" s="9"/>
    </row>
    <row r="659" spans="13:24" ht="15">
      <c r="M659" s="46"/>
      <c r="N659" s="46"/>
      <c r="O659" s="47"/>
      <c r="P659" s="46"/>
      <c r="Q659" s="47"/>
      <c r="R659" s="38"/>
      <c r="S659" s="38"/>
      <c r="T659" s="39"/>
      <c r="U659" s="28"/>
      <c r="V659" s="9"/>
      <c r="W659" s="28"/>
      <c r="X659" s="9"/>
    </row>
    <row r="660" spans="13:24" ht="15">
      <c r="M660" s="46"/>
      <c r="N660" s="46"/>
      <c r="O660" s="47"/>
      <c r="P660" s="46"/>
      <c r="Q660" s="47"/>
      <c r="R660" s="38"/>
      <c r="S660" s="38"/>
      <c r="T660" s="39"/>
      <c r="U660" s="28"/>
      <c r="V660" s="9"/>
      <c r="W660" s="28"/>
      <c r="X660" s="9"/>
    </row>
    <row r="661" spans="13:24" ht="15">
      <c r="M661" s="46"/>
      <c r="N661" s="46"/>
      <c r="O661" s="47"/>
      <c r="P661" s="46"/>
      <c r="Q661" s="47"/>
      <c r="R661" s="38"/>
      <c r="S661" s="38"/>
      <c r="T661" s="39"/>
      <c r="U661" s="28"/>
      <c r="V661" s="9"/>
      <c r="W661" s="28"/>
      <c r="X661" s="9"/>
    </row>
    <row r="662" spans="13:24" ht="15">
      <c r="M662" s="46"/>
      <c r="N662" s="46"/>
      <c r="O662" s="47"/>
      <c r="P662" s="46"/>
      <c r="Q662" s="47"/>
      <c r="R662" s="38"/>
      <c r="S662" s="38"/>
      <c r="T662" s="39"/>
      <c r="U662" s="28"/>
      <c r="V662" s="9"/>
      <c r="W662" s="28"/>
      <c r="X662" s="9"/>
    </row>
    <row r="663" spans="13:24" ht="15">
      <c r="M663" s="46"/>
      <c r="N663" s="46"/>
      <c r="O663" s="47"/>
      <c r="P663" s="46"/>
      <c r="Q663" s="47"/>
      <c r="R663" s="38"/>
      <c r="S663" s="38"/>
      <c r="T663" s="39"/>
      <c r="U663" s="28"/>
      <c r="V663" s="9"/>
      <c r="W663" s="28"/>
      <c r="X663" s="9"/>
    </row>
    <row r="664" spans="13:24" ht="15">
      <c r="M664" s="46"/>
      <c r="N664" s="46"/>
      <c r="O664" s="47"/>
      <c r="P664" s="46"/>
      <c r="Q664" s="47"/>
      <c r="R664" s="38"/>
      <c r="S664" s="38"/>
      <c r="T664" s="39"/>
      <c r="U664" s="28"/>
      <c r="V664" s="9"/>
      <c r="W664" s="28"/>
      <c r="X664" s="9"/>
    </row>
    <row r="665" spans="13:24" ht="15">
      <c r="M665" s="46"/>
      <c r="N665" s="46"/>
      <c r="O665" s="47"/>
      <c r="P665" s="46"/>
      <c r="Q665" s="47"/>
      <c r="R665" s="38"/>
      <c r="S665" s="38"/>
      <c r="T665" s="39"/>
      <c r="U665" s="28"/>
      <c r="V665" s="9"/>
      <c r="W665" s="28"/>
      <c r="X665" s="9"/>
    </row>
    <row r="666" spans="13:24" ht="15">
      <c r="M666" s="46"/>
      <c r="N666" s="46"/>
      <c r="O666" s="47"/>
      <c r="P666" s="46"/>
      <c r="Q666" s="47"/>
      <c r="R666" s="38"/>
      <c r="S666" s="38"/>
      <c r="T666" s="39"/>
      <c r="U666" s="28"/>
      <c r="V666" s="9"/>
      <c r="W666" s="28"/>
      <c r="X666" s="9"/>
    </row>
    <row r="667" spans="13:24" ht="15">
      <c r="M667" s="46"/>
      <c r="N667" s="46"/>
      <c r="O667" s="47"/>
      <c r="P667" s="46"/>
      <c r="Q667" s="47"/>
      <c r="R667" s="38"/>
      <c r="S667" s="38"/>
      <c r="T667" s="39"/>
      <c r="U667" s="28"/>
      <c r="V667" s="9"/>
      <c r="W667" s="28"/>
      <c r="X667" s="9"/>
    </row>
    <row r="668" spans="13:24" ht="15">
      <c r="M668" s="46"/>
      <c r="N668" s="46"/>
      <c r="O668" s="47"/>
      <c r="P668" s="46"/>
      <c r="Q668" s="47"/>
      <c r="R668" s="38"/>
      <c r="S668" s="38"/>
      <c r="T668" s="39"/>
      <c r="U668" s="28"/>
      <c r="V668" s="9"/>
      <c r="W668" s="28"/>
      <c r="X668" s="9"/>
    </row>
    <row r="669" spans="13:24" ht="15">
      <c r="M669" s="46"/>
      <c r="N669" s="46"/>
      <c r="O669" s="47"/>
      <c r="P669" s="46"/>
      <c r="Q669" s="47"/>
      <c r="R669" s="38"/>
      <c r="S669" s="38"/>
      <c r="T669" s="39"/>
      <c r="U669" s="28"/>
      <c r="V669" s="9"/>
      <c r="W669" s="28"/>
      <c r="X669" s="9"/>
    </row>
    <row r="670" spans="13:24" ht="15">
      <c r="M670" s="46"/>
      <c r="N670" s="46"/>
      <c r="O670" s="47"/>
      <c r="P670" s="46"/>
      <c r="Q670" s="47"/>
      <c r="R670" s="38"/>
      <c r="S670" s="38"/>
      <c r="T670" s="39"/>
      <c r="U670" s="28"/>
      <c r="V670" s="9"/>
      <c r="W670" s="28"/>
      <c r="X670" s="9"/>
    </row>
    <row r="671" spans="13:24" ht="15">
      <c r="M671" s="46"/>
      <c r="N671" s="46"/>
      <c r="O671" s="47"/>
      <c r="P671" s="46"/>
      <c r="Q671" s="47"/>
      <c r="R671" s="38"/>
      <c r="S671" s="38"/>
      <c r="T671" s="39"/>
      <c r="U671" s="28"/>
      <c r="V671" s="9"/>
      <c r="W671" s="28"/>
      <c r="X671" s="9"/>
    </row>
    <row r="672" spans="13:24" ht="15">
      <c r="M672" s="46"/>
      <c r="N672" s="46"/>
      <c r="O672" s="47"/>
      <c r="P672" s="46"/>
      <c r="Q672" s="47"/>
      <c r="R672" s="38"/>
      <c r="S672" s="38"/>
      <c r="T672" s="39"/>
      <c r="U672" s="28"/>
      <c r="V672" s="9"/>
      <c r="W672" s="28"/>
      <c r="X672" s="9"/>
    </row>
    <row r="673" spans="13:24" ht="15">
      <c r="M673" s="46"/>
      <c r="N673" s="46"/>
      <c r="O673" s="47"/>
      <c r="P673" s="46"/>
      <c r="Q673" s="47"/>
      <c r="R673" s="38"/>
      <c r="S673" s="38"/>
      <c r="T673" s="39"/>
      <c r="U673" s="28"/>
      <c r="V673" s="9"/>
      <c r="W673" s="28"/>
      <c r="X673" s="9"/>
    </row>
    <row r="674" spans="13:24" ht="15">
      <c r="M674" s="46"/>
      <c r="N674" s="46"/>
      <c r="O674" s="47"/>
      <c r="P674" s="46"/>
      <c r="Q674" s="47"/>
      <c r="R674" s="38"/>
      <c r="S674" s="38"/>
      <c r="T674" s="39"/>
      <c r="U674" s="28"/>
      <c r="V674" s="9"/>
      <c r="W674" s="28"/>
      <c r="X674" s="9"/>
    </row>
    <row r="675" spans="13:24" ht="15">
      <c r="M675" s="46"/>
      <c r="N675" s="46"/>
      <c r="O675" s="47"/>
      <c r="P675" s="46"/>
      <c r="Q675" s="47"/>
      <c r="R675" s="38"/>
      <c r="S675" s="38"/>
      <c r="T675" s="39"/>
      <c r="U675" s="28"/>
      <c r="V675" s="9"/>
      <c r="W675" s="28"/>
      <c r="X675" s="9"/>
    </row>
    <row r="676" spans="13:24" ht="15">
      <c r="M676" s="46"/>
      <c r="N676" s="46"/>
      <c r="O676" s="47"/>
      <c r="P676" s="46"/>
      <c r="Q676" s="47"/>
      <c r="R676" s="38"/>
      <c r="S676" s="38"/>
      <c r="T676" s="39"/>
      <c r="U676" s="28"/>
      <c r="V676" s="9"/>
      <c r="W676" s="28"/>
      <c r="X676" s="9"/>
    </row>
    <row r="677" spans="13:24" ht="15">
      <c r="M677" s="46"/>
      <c r="N677" s="46"/>
      <c r="O677" s="47"/>
      <c r="P677" s="46"/>
      <c r="Q677" s="47"/>
      <c r="R677" s="38"/>
      <c r="S677" s="38"/>
      <c r="T677" s="39"/>
      <c r="U677" s="28"/>
      <c r="V677" s="9"/>
      <c r="W677" s="28"/>
      <c r="X677" s="9"/>
    </row>
    <row r="678" spans="13:24" ht="15">
      <c r="M678" s="46"/>
      <c r="N678" s="46"/>
      <c r="O678" s="47"/>
      <c r="P678" s="46"/>
      <c r="Q678" s="47"/>
      <c r="R678" s="38"/>
      <c r="S678" s="38"/>
      <c r="T678" s="39"/>
      <c r="U678" s="28"/>
      <c r="V678" s="9"/>
      <c r="W678" s="28"/>
      <c r="X678" s="9"/>
    </row>
    <row r="679" spans="13:24" ht="15">
      <c r="M679" s="46"/>
      <c r="N679" s="46"/>
      <c r="O679" s="47"/>
      <c r="P679" s="46"/>
      <c r="Q679" s="47"/>
      <c r="R679" s="38"/>
      <c r="S679" s="38"/>
      <c r="T679" s="39"/>
      <c r="U679" s="28"/>
      <c r="V679" s="9"/>
      <c r="W679" s="28"/>
      <c r="X679" s="9"/>
    </row>
    <row r="680" spans="13:24" ht="15">
      <c r="M680" s="46"/>
      <c r="N680" s="46"/>
      <c r="O680" s="47"/>
      <c r="P680" s="46"/>
      <c r="Q680" s="47"/>
      <c r="R680" s="38"/>
      <c r="S680" s="38"/>
      <c r="T680" s="39"/>
      <c r="U680" s="28"/>
      <c r="V680" s="9"/>
      <c r="W680" s="28"/>
      <c r="X680" s="9"/>
    </row>
    <row r="681" spans="13:24" ht="15">
      <c r="M681" s="46"/>
      <c r="N681" s="46"/>
      <c r="O681" s="47"/>
      <c r="P681" s="46"/>
      <c r="Q681" s="47"/>
      <c r="R681" s="38"/>
      <c r="S681" s="38"/>
      <c r="T681" s="39"/>
      <c r="U681" s="28"/>
      <c r="V681" s="9"/>
      <c r="W681" s="28"/>
      <c r="X681" s="9"/>
    </row>
    <row r="682" spans="13:24" ht="15">
      <c r="M682" s="46"/>
      <c r="N682" s="46"/>
      <c r="O682" s="47"/>
      <c r="P682" s="46"/>
      <c r="Q682" s="47"/>
      <c r="R682" s="38"/>
      <c r="S682" s="38"/>
      <c r="T682" s="39"/>
      <c r="U682" s="28"/>
      <c r="V682" s="9"/>
      <c r="W682" s="28"/>
      <c r="X682" s="9"/>
    </row>
    <row r="683" spans="13:24" ht="15">
      <c r="M683" s="46"/>
      <c r="N683" s="46"/>
      <c r="O683" s="47"/>
      <c r="P683" s="46"/>
      <c r="Q683" s="47"/>
      <c r="R683" s="38"/>
      <c r="S683" s="38"/>
      <c r="T683" s="39"/>
      <c r="U683" s="28"/>
      <c r="V683" s="9"/>
      <c r="W683" s="28"/>
      <c r="X683" s="9"/>
    </row>
    <row r="684" spans="13:24" ht="15">
      <c r="M684" s="46"/>
      <c r="N684" s="46"/>
      <c r="O684" s="47"/>
      <c r="P684" s="46"/>
      <c r="Q684" s="47"/>
      <c r="R684" s="38"/>
      <c r="S684" s="38"/>
      <c r="T684" s="39"/>
      <c r="U684" s="28"/>
      <c r="V684" s="9"/>
      <c r="W684" s="28"/>
      <c r="X684" s="9"/>
    </row>
    <row r="685" spans="13:24" ht="15">
      <c r="M685" s="46"/>
      <c r="N685" s="46"/>
      <c r="O685" s="47"/>
      <c r="P685" s="46"/>
      <c r="Q685" s="47"/>
      <c r="R685" s="38"/>
      <c r="S685" s="38"/>
      <c r="T685" s="39"/>
      <c r="U685" s="28"/>
      <c r="V685" s="9"/>
      <c r="W685" s="28"/>
      <c r="X685" s="9"/>
    </row>
    <row r="686" spans="13:24" ht="15">
      <c r="M686" s="46"/>
      <c r="N686" s="46"/>
      <c r="O686" s="47"/>
      <c r="P686" s="46"/>
      <c r="Q686" s="47"/>
      <c r="R686" s="38"/>
      <c r="S686" s="38"/>
      <c r="T686" s="39"/>
      <c r="U686" s="28"/>
      <c r="V686" s="9"/>
      <c r="W686" s="28"/>
      <c r="X686" s="9"/>
    </row>
    <row r="687" spans="13:24" ht="15">
      <c r="M687" s="46"/>
      <c r="N687" s="46"/>
      <c r="O687" s="47"/>
      <c r="P687" s="46"/>
      <c r="Q687" s="47"/>
      <c r="R687" s="38"/>
      <c r="S687" s="38"/>
      <c r="T687" s="39"/>
      <c r="U687" s="28"/>
      <c r="V687" s="9"/>
      <c r="W687" s="28"/>
      <c r="X687" s="9"/>
    </row>
    <row r="688" spans="13:24" ht="15">
      <c r="M688" s="46"/>
      <c r="N688" s="46"/>
      <c r="O688" s="47"/>
      <c r="P688" s="46"/>
      <c r="Q688" s="47"/>
      <c r="R688" s="38"/>
      <c r="S688" s="38"/>
      <c r="T688" s="39"/>
      <c r="U688" s="28"/>
      <c r="V688" s="9"/>
      <c r="W688" s="28"/>
      <c r="X688" s="9"/>
    </row>
    <row r="689" spans="13:24" ht="15">
      <c r="M689" s="46"/>
      <c r="N689" s="46"/>
      <c r="O689" s="47"/>
      <c r="P689" s="46"/>
      <c r="Q689" s="47"/>
      <c r="R689" s="38"/>
      <c r="S689" s="38"/>
      <c r="T689" s="39"/>
      <c r="U689" s="28"/>
      <c r="V689" s="9"/>
      <c r="W689" s="28"/>
      <c r="X689" s="9"/>
    </row>
    <row r="690" spans="13:24" ht="15">
      <c r="M690" s="46"/>
      <c r="N690" s="46"/>
      <c r="O690" s="47"/>
      <c r="P690" s="46"/>
      <c r="Q690" s="47"/>
      <c r="R690" s="38"/>
      <c r="S690" s="38"/>
      <c r="T690" s="39"/>
      <c r="U690" s="28"/>
      <c r="V690" s="9"/>
      <c r="W690" s="28"/>
      <c r="X690" s="9"/>
    </row>
    <row r="691" spans="13:24" ht="15">
      <c r="M691" s="46"/>
      <c r="N691" s="46"/>
      <c r="O691" s="47"/>
      <c r="P691" s="46"/>
      <c r="Q691" s="47"/>
      <c r="R691" s="38"/>
      <c r="S691" s="38"/>
      <c r="T691" s="39"/>
      <c r="U691" s="28"/>
      <c r="V691" s="9"/>
      <c r="W691" s="28"/>
      <c r="X691" s="9"/>
    </row>
    <row r="692" spans="13:24" ht="15">
      <c r="M692" s="46"/>
      <c r="N692" s="46"/>
      <c r="O692" s="47"/>
      <c r="P692" s="46"/>
      <c r="Q692" s="47"/>
      <c r="R692" s="38"/>
      <c r="S692" s="38"/>
      <c r="T692" s="39"/>
      <c r="U692" s="28"/>
      <c r="V692" s="9"/>
      <c r="W692" s="28"/>
      <c r="X692" s="9"/>
    </row>
    <row r="693" spans="13:24" ht="15">
      <c r="M693" s="46"/>
      <c r="N693" s="46"/>
      <c r="O693" s="47"/>
      <c r="P693" s="46"/>
      <c r="Q693" s="47"/>
      <c r="R693" s="38"/>
      <c r="S693" s="38"/>
      <c r="T693" s="39"/>
      <c r="U693" s="28"/>
      <c r="V693" s="9"/>
      <c r="W693" s="28"/>
      <c r="X693" s="9"/>
    </row>
    <row r="694" spans="13:24" ht="15">
      <c r="M694" s="46"/>
      <c r="N694" s="46"/>
      <c r="O694" s="47"/>
      <c r="P694" s="46"/>
      <c r="Q694" s="47"/>
      <c r="R694" s="38"/>
      <c r="S694" s="38"/>
      <c r="T694" s="39"/>
      <c r="U694" s="28"/>
      <c r="V694" s="9"/>
      <c r="W694" s="28"/>
      <c r="X694" s="9"/>
    </row>
    <row r="695" spans="13:24" ht="15">
      <c r="M695" s="46"/>
      <c r="N695" s="46"/>
      <c r="O695" s="47"/>
      <c r="P695" s="46"/>
      <c r="Q695" s="47"/>
      <c r="R695" s="38"/>
      <c r="S695" s="38"/>
      <c r="T695" s="39"/>
      <c r="U695" s="28"/>
      <c r="V695" s="9"/>
      <c r="W695" s="28"/>
      <c r="X695" s="9"/>
    </row>
    <row r="696" spans="13:24" ht="15">
      <c r="M696" s="46"/>
      <c r="N696" s="46"/>
      <c r="O696" s="47"/>
      <c r="P696" s="46"/>
      <c r="Q696" s="47"/>
      <c r="R696" s="38"/>
      <c r="S696" s="38"/>
      <c r="T696" s="39"/>
      <c r="U696" s="28"/>
      <c r="V696" s="9"/>
      <c r="W696" s="28"/>
      <c r="X696" s="9"/>
    </row>
    <row r="697" spans="13:24" ht="15">
      <c r="M697" s="46"/>
      <c r="N697" s="46"/>
      <c r="O697" s="47"/>
      <c r="P697" s="46"/>
      <c r="Q697" s="47"/>
      <c r="R697" s="38"/>
      <c r="S697" s="38"/>
      <c r="T697" s="39"/>
      <c r="U697" s="28"/>
      <c r="V697" s="9"/>
      <c r="W697" s="28"/>
      <c r="X697" s="9"/>
    </row>
    <row r="698" spans="13:24" ht="15">
      <c r="M698" s="46"/>
      <c r="N698" s="46"/>
      <c r="O698" s="47"/>
      <c r="P698" s="46"/>
      <c r="Q698" s="47"/>
      <c r="R698" s="38"/>
      <c r="S698" s="38"/>
      <c r="T698" s="39"/>
      <c r="U698" s="28"/>
      <c r="V698" s="9"/>
      <c r="W698" s="28"/>
      <c r="X698" s="9"/>
    </row>
    <row r="699" spans="13:24" ht="15">
      <c r="M699" s="46"/>
      <c r="N699" s="46"/>
      <c r="O699" s="47"/>
      <c r="P699" s="46"/>
      <c r="Q699" s="47"/>
      <c r="R699" s="38"/>
      <c r="S699" s="38"/>
      <c r="T699" s="39"/>
      <c r="U699" s="28"/>
      <c r="V699" s="9"/>
      <c r="W699" s="28"/>
      <c r="X699" s="9"/>
    </row>
    <row r="700" spans="13:24" ht="15">
      <c r="M700" s="46"/>
      <c r="N700" s="46"/>
      <c r="O700" s="47"/>
      <c r="P700" s="46"/>
      <c r="Q700" s="47"/>
      <c r="R700" s="38"/>
      <c r="S700" s="38"/>
      <c r="T700" s="39"/>
      <c r="U700" s="28"/>
      <c r="V700" s="9"/>
      <c r="W700" s="28"/>
      <c r="X700" s="9"/>
    </row>
    <row r="701" spans="13:24" ht="15">
      <c r="M701" s="46"/>
      <c r="N701" s="46"/>
      <c r="O701" s="47"/>
      <c r="P701" s="46"/>
      <c r="Q701" s="47"/>
      <c r="R701" s="38"/>
      <c r="S701" s="38"/>
      <c r="T701" s="39"/>
      <c r="U701" s="28"/>
      <c r="V701" s="9"/>
      <c r="W701" s="28"/>
      <c r="X701" s="9"/>
    </row>
    <row r="702" spans="13:24" ht="15">
      <c r="M702" s="46"/>
      <c r="N702" s="46"/>
      <c r="O702" s="47"/>
      <c r="P702" s="46"/>
      <c r="Q702" s="47"/>
      <c r="R702" s="38"/>
      <c r="S702" s="38"/>
      <c r="T702" s="39"/>
      <c r="U702" s="28"/>
      <c r="V702" s="9"/>
      <c r="W702" s="28"/>
      <c r="X702" s="9"/>
    </row>
    <row r="703" spans="13:24" ht="15">
      <c r="M703" s="46"/>
      <c r="N703" s="46"/>
      <c r="O703" s="47"/>
      <c r="P703" s="46"/>
      <c r="Q703" s="47"/>
      <c r="R703" s="38"/>
      <c r="S703" s="38"/>
      <c r="T703" s="39"/>
      <c r="U703" s="28"/>
      <c r="V703" s="9"/>
      <c r="W703" s="28"/>
      <c r="X703" s="9"/>
    </row>
    <row r="704" spans="13:24" ht="15">
      <c r="M704" s="46"/>
      <c r="N704" s="46"/>
      <c r="O704" s="47"/>
      <c r="P704" s="46"/>
      <c r="Q704" s="47"/>
      <c r="R704" s="38"/>
      <c r="S704" s="38"/>
      <c r="T704" s="39"/>
      <c r="U704" s="28"/>
      <c r="V704" s="9"/>
      <c r="W704" s="28"/>
      <c r="X704" s="9"/>
    </row>
    <row r="705" spans="13:24" ht="15">
      <c r="M705" s="46"/>
      <c r="N705" s="46"/>
      <c r="O705" s="47"/>
      <c r="P705" s="46"/>
      <c r="Q705" s="47"/>
      <c r="R705" s="38"/>
      <c r="S705" s="38"/>
      <c r="T705" s="39"/>
      <c r="U705" s="28"/>
      <c r="V705" s="9"/>
      <c r="W705" s="28"/>
      <c r="X705" s="9"/>
    </row>
    <row r="706" spans="13:24" ht="15">
      <c r="M706" s="46"/>
      <c r="N706" s="46"/>
      <c r="O706" s="47"/>
      <c r="P706" s="46"/>
      <c r="Q706" s="47"/>
      <c r="R706" s="38"/>
      <c r="S706" s="38"/>
      <c r="T706" s="39"/>
      <c r="U706" s="28"/>
      <c r="V706" s="9"/>
      <c r="W706" s="28"/>
      <c r="X706" s="9"/>
    </row>
    <row r="707" spans="13:24" ht="15">
      <c r="M707" s="46"/>
      <c r="N707" s="46"/>
      <c r="O707" s="47"/>
      <c r="P707" s="46"/>
      <c r="Q707" s="47"/>
      <c r="R707" s="38"/>
      <c r="S707" s="38"/>
      <c r="T707" s="39"/>
      <c r="U707" s="28"/>
      <c r="V707" s="9"/>
      <c r="W707" s="28"/>
      <c r="X707" s="9"/>
    </row>
    <row r="708" spans="13:24" ht="15">
      <c r="M708" s="46"/>
      <c r="N708" s="46"/>
      <c r="O708" s="47"/>
      <c r="P708" s="46"/>
      <c r="Q708" s="47"/>
      <c r="R708" s="38"/>
      <c r="S708" s="38"/>
      <c r="T708" s="39"/>
      <c r="U708" s="28"/>
      <c r="V708" s="9"/>
      <c r="W708" s="28"/>
      <c r="X708" s="9"/>
    </row>
    <row r="709" spans="13:24" ht="15">
      <c r="M709" s="46"/>
      <c r="N709" s="46"/>
      <c r="O709" s="47"/>
      <c r="P709" s="46"/>
      <c r="Q709" s="47"/>
      <c r="R709" s="38"/>
      <c r="S709" s="38"/>
      <c r="T709" s="39"/>
      <c r="U709" s="28"/>
      <c r="V709" s="9"/>
      <c r="W709" s="28"/>
      <c r="X709" s="9"/>
    </row>
    <row r="710" spans="13:24" ht="15">
      <c r="M710" s="46"/>
      <c r="N710" s="46"/>
      <c r="O710" s="47"/>
      <c r="P710" s="46"/>
      <c r="Q710" s="47"/>
      <c r="R710" s="38"/>
      <c r="S710" s="38"/>
      <c r="T710" s="39"/>
      <c r="U710" s="28"/>
      <c r="V710" s="9"/>
      <c r="W710" s="28"/>
      <c r="X710" s="9"/>
    </row>
    <row r="711" spans="13:24" ht="15">
      <c r="M711" s="46"/>
      <c r="N711" s="46"/>
      <c r="O711" s="47"/>
      <c r="P711" s="46"/>
      <c r="Q711" s="47"/>
      <c r="R711" s="38"/>
      <c r="S711" s="38"/>
      <c r="T711" s="39"/>
      <c r="U711" s="28"/>
      <c r="V711" s="9"/>
      <c r="W711" s="28"/>
      <c r="X711" s="9"/>
    </row>
    <row r="712" spans="13:24" ht="15">
      <c r="M712" s="46"/>
      <c r="N712" s="46"/>
      <c r="O712" s="47"/>
      <c r="P712" s="46"/>
      <c r="Q712" s="47"/>
      <c r="R712" s="38"/>
      <c r="S712" s="38"/>
      <c r="T712" s="39"/>
      <c r="U712" s="28"/>
      <c r="V712" s="9"/>
      <c r="W712" s="28"/>
      <c r="X712" s="9"/>
    </row>
    <row r="713" spans="13:24" ht="15">
      <c r="M713" s="46"/>
      <c r="N713" s="46"/>
      <c r="O713" s="47"/>
      <c r="P713" s="46"/>
      <c r="Q713" s="47"/>
      <c r="R713" s="38"/>
      <c r="S713" s="38"/>
      <c r="T713" s="39"/>
      <c r="U713" s="28"/>
      <c r="V713" s="9"/>
      <c r="W713" s="28"/>
      <c r="X713" s="9"/>
    </row>
    <row r="714" spans="13:24" ht="15">
      <c r="M714" s="46"/>
      <c r="N714" s="46"/>
      <c r="O714" s="47"/>
      <c r="P714" s="46"/>
      <c r="Q714" s="47"/>
      <c r="R714" s="38"/>
      <c r="S714" s="38"/>
      <c r="T714" s="39"/>
      <c r="U714" s="28"/>
      <c r="V714" s="9"/>
      <c r="W714" s="28"/>
      <c r="X714" s="9"/>
    </row>
    <row r="715" spans="13:24" ht="15">
      <c r="M715" s="46"/>
      <c r="N715" s="46"/>
      <c r="O715" s="47"/>
      <c r="P715" s="46"/>
      <c r="Q715" s="47"/>
      <c r="R715" s="38"/>
      <c r="S715" s="38"/>
      <c r="T715" s="39"/>
      <c r="U715" s="28"/>
      <c r="V715" s="9"/>
      <c r="W715" s="28"/>
      <c r="X715" s="9"/>
    </row>
    <row r="716" spans="13:24" ht="15">
      <c r="M716" s="46"/>
      <c r="N716" s="46"/>
      <c r="O716" s="47"/>
      <c r="P716" s="46"/>
      <c r="Q716" s="47"/>
      <c r="R716" s="38"/>
      <c r="S716" s="38"/>
      <c r="T716" s="39"/>
      <c r="U716" s="28"/>
      <c r="V716" s="9"/>
      <c r="W716" s="28"/>
      <c r="X716" s="9"/>
    </row>
    <row r="717" spans="13:24" ht="15">
      <c r="M717" s="46"/>
      <c r="N717" s="46"/>
      <c r="O717" s="47"/>
      <c r="P717" s="46"/>
      <c r="Q717" s="47"/>
      <c r="R717" s="38"/>
      <c r="S717" s="38"/>
      <c r="T717" s="39"/>
      <c r="U717" s="28"/>
      <c r="V717" s="9"/>
      <c r="W717" s="28"/>
      <c r="X717" s="9"/>
    </row>
    <row r="718" spans="13:24" ht="15">
      <c r="M718" s="46"/>
      <c r="N718" s="46"/>
      <c r="O718" s="47"/>
      <c r="P718" s="46"/>
      <c r="Q718" s="47"/>
      <c r="R718" s="38"/>
      <c r="S718" s="38"/>
      <c r="T718" s="39"/>
      <c r="U718" s="28"/>
      <c r="V718" s="9"/>
      <c r="W718" s="28"/>
      <c r="X718" s="9"/>
    </row>
    <row r="719" spans="13:24" ht="15">
      <c r="M719" s="46"/>
      <c r="N719" s="46"/>
      <c r="O719" s="47"/>
      <c r="P719" s="46"/>
      <c r="Q719" s="47"/>
      <c r="R719" s="38"/>
      <c r="S719" s="38"/>
      <c r="T719" s="39"/>
      <c r="U719" s="28"/>
      <c r="V719" s="9"/>
      <c r="W719" s="28"/>
      <c r="X719" s="9"/>
    </row>
    <row r="720" spans="13:24" ht="15">
      <c r="M720" s="46"/>
      <c r="N720" s="46"/>
      <c r="O720" s="47"/>
      <c r="P720" s="46"/>
      <c r="Q720" s="47"/>
      <c r="R720" s="38"/>
      <c r="S720" s="38"/>
      <c r="T720" s="39"/>
      <c r="U720" s="28"/>
      <c r="V720" s="9"/>
      <c r="W720" s="28"/>
      <c r="X720" s="9"/>
    </row>
    <row r="721" spans="13:24" ht="15">
      <c r="M721" s="46"/>
      <c r="N721" s="46"/>
      <c r="O721" s="47"/>
      <c r="P721" s="46"/>
      <c r="Q721" s="47"/>
      <c r="R721" s="38"/>
      <c r="S721" s="38"/>
      <c r="T721" s="39"/>
      <c r="U721" s="28"/>
      <c r="V721" s="9"/>
      <c r="W721" s="28"/>
      <c r="X721" s="9"/>
    </row>
    <row r="722" spans="13:24" ht="15">
      <c r="M722" s="46"/>
      <c r="N722" s="46"/>
      <c r="O722" s="47"/>
      <c r="P722" s="46"/>
      <c r="Q722" s="47"/>
      <c r="R722" s="38"/>
      <c r="S722" s="38"/>
      <c r="T722" s="39"/>
      <c r="U722" s="28"/>
      <c r="V722" s="9"/>
      <c r="W722" s="28"/>
      <c r="X722" s="9"/>
    </row>
    <row r="723" spans="13:24" ht="15">
      <c r="M723" s="46"/>
      <c r="N723" s="46"/>
      <c r="O723" s="47"/>
      <c r="P723" s="46"/>
      <c r="Q723" s="47"/>
      <c r="R723" s="38"/>
      <c r="S723" s="38"/>
      <c r="T723" s="39"/>
      <c r="U723" s="28"/>
      <c r="V723" s="9"/>
      <c r="W723" s="28"/>
      <c r="X723" s="9"/>
    </row>
    <row r="724" spans="13:24" ht="15">
      <c r="M724" s="46"/>
      <c r="N724" s="46"/>
      <c r="O724" s="47"/>
      <c r="P724" s="46"/>
      <c r="Q724" s="47"/>
      <c r="R724" s="38"/>
      <c r="S724" s="38"/>
      <c r="T724" s="39"/>
      <c r="U724" s="28"/>
      <c r="V724" s="9"/>
      <c r="W724" s="28"/>
      <c r="X724" s="9"/>
    </row>
    <row r="725" spans="13:24" ht="15">
      <c r="M725" s="46"/>
      <c r="N725" s="46"/>
      <c r="O725" s="47"/>
      <c r="P725" s="46"/>
      <c r="Q725" s="47"/>
      <c r="R725" s="38"/>
      <c r="S725" s="38"/>
      <c r="T725" s="39"/>
      <c r="U725" s="28"/>
      <c r="V725" s="9"/>
      <c r="W725" s="28"/>
      <c r="X725" s="9"/>
    </row>
    <row r="726" spans="13:24" ht="15">
      <c r="M726" s="46"/>
      <c r="N726" s="46"/>
      <c r="O726" s="47"/>
      <c r="P726" s="46"/>
      <c r="Q726" s="47"/>
      <c r="R726" s="38"/>
      <c r="S726" s="38"/>
      <c r="T726" s="39"/>
      <c r="U726" s="28"/>
      <c r="V726" s="9"/>
      <c r="W726" s="28"/>
      <c r="X726" s="9"/>
    </row>
    <row r="727" spans="13:24" ht="15">
      <c r="M727" s="46"/>
      <c r="N727" s="46"/>
      <c r="O727" s="47"/>
      <c r="P727" s="46"/>
      <c r="Q727" s="47"/>
      <c r="R727" s="38"/>
      <c r="S727" s="38"/>
      <c r="T727" s="39"/>
      <c r="U727" s="28"/>
      <c r="V727" s="9"/>
      <c r="W727" s="28"/>
      <c r="X727" s="9"/>
    </row>
    <row r="728" spans="13:24" ht="15">
      <c r="M728" s="46"/>
      <c r="N728" s="46"/>
      <c r="O728" s="47"/>
      <c r="P728" s="46"/>
      <c r="Q728" s="47"/>
      <c r="R728" s="38"/>
      <c r="S728" s="38"/>
      <c r="T728" s="39"/>
      <c r="U728" s="28"/>
      <c r="V728" s="9"/>
      <c r="W728" s="28"/>
      <c r="X728" s="9"/>
    </row>
    <row r="729" spans="13:24" ht="15">
      <c r="M729" s="46"/>
      <c r="N729" s="46"/>
      <c r="O729" s="47"/>
      <c r="P729" s="46"/>
      <c r="Q729" s="47"/>
      <c r="R729" s="38"/>
      <c r="S729" s="38"/>
      <c r="T729" s="39"/>
      <c r="U729" s="28"/>
      <c r="V729" s="9"/>
      <c r="W729" s="28"/>
      <c r="X729" s="9"/>
    </row>
    <row r="730" spans="13:24" ht="15">
      <c r="M730" s="46"/>
      <c r="N730" s="46"/>
      <c r="O730" s="47"/>
      <c r="P730" s="46"/>
      <c r="Q730" s="47"/>
      <c r="R730" s="38"/>
      <c r="S730" s="38"/>
      <c r="T730" s="39"/>
      <c r="U730" s="28"/>
      <c r="V730" s="9"/>
      <c r="W730" s="28"/>
      <c r="X730" s="9"/>
    </row>
    <row r="731" spans="13:24" ht="15">
      <c r="M731" s="46"/>
      <c r="N731" s="46"/>
      <c r="O731" s="47"/>
      <c r="P731" s="46"/>
      <c r="Q731" s="47"/>
      <c r="R731" s="38"/>
      <c r="S731" s="38"/>
      <c r="T731" s="39"/>
      <c r="U731" s="28"/>
      <c r="V731" s="9"/>
      <c r="W731" s="28"/>
      <c r="X731" s="9"/>
    </row>
    <row r="732" spans="13:24" ht="15">
      <c r="M732" s="46"/>
      <c r="N732" s="46"/>
      <c r="O732" s="47"/>
      <c r="P732" s="46"/>
      <c r="Q732" s="47"/>
      <c r="R732" s="38"/>
      <c r="S732" s="38"/>
      <c r="T732" s="39"/>
      <c r="U732" s="28"/>
      <c r="V732" s="9"/>
      <c r="W732" s="28"/>
      <c r="X732" s="9"/>
    </row>
    <row r="733" spans="13:24" ht="15">
      <c r="M733" s="46"/>
      <c r="N733" s="46"/>
      <c r="O733" s="47"/>
      <c r="P733" s="46"/>
      <c r="Q733" s="47"/>
      <c r="R733" s="38"/>
      <c r="S733" s="38"/>
      <c r="T733" s="39"/>
      <c r="U733" s="28"/>
      <c r="V733" s="9"/>
      <c r="W733" s="28"/>
      <c r="X733" s="9"/>
    </row>
    <row r="734" spans="13:24" ht="15">
      <c r="M734" s="46"/>
      <c r="N734" s="46"/>
      <c r="O734" s="47"/>
      <c r="P734" s="46"/>
      <c r="Q734" s="47"/>
      <c r="R734" s="38"/>
      <c r="S734" s="38"/>
      <c r="T734" s="39"/>
      <c r="U734" s="28"/>
      <c r="V734" s="9"/>
      <c r="W734" s="28"/>
      <c r="X734" s="9"/>
    </row>
    <row r="735" spans="13:24" ht="15">
      <c r="M735" s="46"/>
      <c r="N735" s="46"/>
      <c r="O735" s="47"/>
      <c r="P735" s="46"/>
      <c r="Q735" s="47"/>
      <c r="R735" s="38"/>
      <c r="S735" s="38"/>
      <c r="T735" s="39"/>
      <c r="U735" s="28"/>
      <c r="V735" s="9"/>
      <c r="W735" s="28"/>
      <c r="X735" s="9"/>
    </row>
    <row r="736" spans="13:24" ht="15">
      <c r="M736" s="46"/>
      <c r="N736" s="46"/>
      <c r="O736" s="47"/>
      <c r="P736" s="46"/>
      <c r="Q736" s="47"/>
      <c r="R736" s="38"/>
      <c r="S736" s="38"/>
      <c r="T736" s="39"/>
      <c r="U736" s="28"/>
      <c r="V736" s="9"/>
      <c r="W736" s="28"/>
      <c r="X736" s="9"/>
    </row>
    <row r="737" spans="13:24" ht="15">
      <c r="M737" s="46"/>
      <c r="N737" s="46"/>
      <c r="O737" s="47"/>
      <c r="P737" s="46"/>
      <c r="Q737" s="47"/>
      <c r="R737" s="38"/>
      <c r="S737" s="38"/>
      <c r="T737" s="39"/>
      <c r="U737" s="28"/>
      <c r="V737" s="9"/>
      <c r="W737" s="28"/>
      <c r="X737" s="9"/>
    </row>
    <row r="738" spans="13:24" ht="15">
      <c r="M738" s="46"/>
      <c r="N738" s="46"/>
      <c r="O738" s="47"/>
      <c r="P738" s="46"/>
      <c r="Q738" s="47"/>
      <c r="R738" s="38"/>
      <c r="S738" s="38"/>
      <c r="T738" s="39"/>
      <c r="U738" s="28"/>
      <c r="V738" s="9"/>
      <c r="W738" s="28"/>
      <c r="X738" s="9"/>
    </row>
    <row r="739" spans="13:24" ht="15">
      <c r="M739" s="46"/>
      <c r="N739" s="46"/>
      <c r="O739" s="47"/>
      <c r="P739" s="46"/>
      <c r="Q739" s="47"/>
      <c r="R739" s="38"/>
      <c r="S739" s="38"/>
      <c r="T739" s="39"/>
      <c r="U739" s="28"/>
      <c r="V739" s="9"/>
      <c r="W739" s="28"/>
      <c r="X739" s="9"/>
    </row>
    <row r="740" spans="13:24" ht="15">
      <c r="M740" s="46"/>
      <c r="N740" s="46"/>
      <c r="O740" s="47"/>
      <c r="P740" s="46"/>
      <c r="Q740" s="47"/>
      <c r="R740" s="38"/>
      <c r="S740" s="38"/>
      <c r="T740" s="39"/>
      <c r="U740" s="28"/>
      <c r="V740" s="9"/>
      <c r="W740" s="28"/>
      <c r="X740" s="9"/>
    </row>
    <row r="741" spans="13:24" ht="15">
      <c r="M741" s="46"/>
      <c r="N741" s="46"/>
      <c r="O741" s="47"/>
      <c r="P741" s="46"/>
      <c r="Q741" s="47"/>
      <c r="R741" s="38"/>
      <c r="S741" s="38"/>
      <c r="T741" s="39"/>
      <c r="U741" s="28"/>
      <c r="V741" s="9"/>
      <c r="W741" s="28"/>
      <c r="X741" s="9"/>
    </row>
    <row r="742" spans="13:24" ht="15">
      <c r="M742" s="46"/>
      <c r="N742" s="46"/>
      <c r="O742" s="47"/>
      <c r="P742" s="46"/>
      <c r="Q742" s="47"/>
      <c r="R742" s="38"/>
      <c r="S742" s="38"/>
      <c r="T742" s="39"/>
      <c r="U742" s="28"/>
      <c r="V742" s="9"/>
      <c r="W742" s="28"/>
      <c r="X742" s="9"/>
    </row>
    <row r="743" spans="13:24" ht="15">
      <c r="M743" s="46"/>
      <c r="N743" s="46"/>
      <c r="O743" s="47"/>
      <c r="P743" s="46"/>
      <c r="Q743" s="47"/>
      <c r="R743" s="38"/>
      <c r="S743" s="38"/>
      <c r="T743" s="39"/>
      <c r="U743" s="28"/>
      <c r="V743" s="9"/>
      <c r="W743" s="28"/>
      <c r="X743" s="9"/>
    </row>
    <row r="744" spans="13:24" ht="15">
      <c r="M744" s="46"/>
      <c r="N744" s="46"/>
      <c r="O744" s="47"/>
      <c r="P744" s="46"/>
      <c r="Q744" s="47"/>
      <c r="R744" s="38"/>
      <c r="S744" s="38"/>
      <c r="T744" s="39"/>
      <c r="U744" s="28"/>
      <c r="V744" s="9"/>
      <c r="W744" s="28"/>
      <c r="X744" s="9"/>
    </row>
    <row r="745" spans="13:24" ht="15">
      <c r="M745" s="46"/>
      <c r="N745" s="46"/>
      <c r="O745" s="47"/>
      <c r="P745" s="46"/>
      <c r="Q745" s="47"/>
      <c r="R745" s="38"/>
      <c r="S745" s="38"/>
      <c r="T745" s="39"/>
      <c r="U745" s="28"/>
      <c r="V745" s="9"/>
      <c r="W745" s="28"/>
      <c r="X745" s="9"/>
    </row>
    <row r="746" spans="13:24" ht="15">
      <c r="M746" s="46"/>
      <c r="N746" s="46"/>
      <c r="O746" s="47"/>
      <c r="P746" s="46"/>
      <c r="Q746" s="47"/>
      <c r="R746" s="38"/>
      <c r="S746" s="38"/>
      <c r="T746" s="39"/>
      <c r="U746" s="28"/>
      <c r="V746" s="9"/>
      <c r="W746" s="28"/>
      <c r="X746" s="9"/>
    </row>
    <row r="747" spans="13:24" ht="15">
      <c r="M747" s="46"/>
      <c r="N747" s="46"/>
      <c r="O747" s="47"/>
      <c r="P747" s="46"/>
      <c r="Q747" s="47"/>
      <c r="R747" s="38"/>
      <c r="S747" s="38"/>
      <c r="T747" s="39"/>
      <c r="U747" s="28"/>
      <c r="V747" s="9"/>
      <c r="W747" s="28"/>
      <c r="X747" s="9"/>
    </row>
    <row r="748" spans="13:24" ht="15">
      <c r="M748" s="46"/>
      <c r="N748" s="46"/>
      <c r="O748" s="47"/>
      <c r="P748" s="46"/>
      <c r="Q748" s="47"/>
      <c r="R748" s="38"/>
      <c r="S748" s="38"/>
      <c r="T748" s="39"/>
      <c r="U748" s="28"/>
      <c r="V748" s="9"/>
      <c r="W748" s="28"/>
      <c r="X748" s="9"/>
    </row>
    <row r="749" spans="13:24" ht="15">
      <c r="M749" s="46"/>
      <c r="N749" s="46"/>
      <c r="O749" s="47"/>
      <c r="P749" s="46"/>
      <c r="Q749" s="47"/>
      <c r="R749" s="38"/>
      <c r="S749" s="38"/>
      <c r="T749" s="39"/>
      <c r="U749" s="28"/>
      <c r="V749" s="9"/>
      <c r="W749" s="28"/>
      <c r="X749" s="9"/>
    </row>
    <row r="750" spans="13:24" ht="15">
      <c r="M750" s="46"/>
      <c r="N750" s="46"/>
      <c r="O750" s="47"/>
      <c r="P750" s="46"/>
      <c r="Q750" s="47"/>
      <c r="R750" s="38"/>
      <c r="S750" s="38"/>
      <c r="T750" s="39"/>
      <c r="U750" s="28"/>
      <c r="V750" s="9"/>
      <c r="W750" s="28"/>
      <c r="X750" s="9"/>
    </row>
    <row r="751" spans="13:24" ht="15">
      <c r="M751" s="46"/>
      <c r="N751" s="46"/>
      <c r="O751" s="47"/>
      <c r="P751" s="46"/>
      <c r="Q751" s="47"/>
      <c r="R751" s="38"/>
      <c r="S751" s="38"/>
      <c r="T751" s="39"/>
      <c r="U751" s="28"/>
      <c r="V751" s="9"/>
      <c r="W751" s="28"/>
      <c r="X751" s="9"/>
    </row>
    <row r="752" spans="13:24" ht="15">
      <c r="M752" s="46"/>
      <c r="N752" s="46"/>
      <c r="O752" s="47"/>
      <c r="P752" s="46"/>
      <c r="Q752" s="47"/>
      <c r="R752" s="38"/>
      <c r="S752" s="38"/>
      <c r="T752" s="39"/>
      <c r="U752" s="28"/>
      <c r="V752" s="9"/>
      <c r="W752" s="28"/>
      <c r="X752" s="9"/>
    </row>
    <row r="753" spans="13:24" ht="15">
      <c r="M753" s="46"/>
      <c r="N753" s="46"/>
      <c r="O753" s="47"/>
      <c r="P753" s="46"/>
      <c r="Q753" s="47"/>
      <c r="R753" s="38"/>
      <c r="S753" s="38"/>
      <c r="T753" s="39"/>
      <c r="U753" s="28"/>
      <c r="V753" s="9"/>
      <c r="W753" s="28"/>
      <c r="X753" s="9"/>
    </row>
    <row r="754" spans="13:24" ht="15">
      <c r="M754" s="46"/>
      <c r="N754" s="46"/>
      <c r="O754" s="47"/>
      <c r="P754" s="46"/>
      <c r="Q754" s="47"/>
      <c r="R754" s="38"/>
      <c r="S754" s="38"/>
      <c r="T754" s="39"/>
      <c r="U754" s="28"/>
      <c r="V754" s="9"/>
      <c r="W754" s="28"/>
      <c r="X754" s="9"/>
    </row>
    <row r="755" spans="13:24" ht="15">
      <c r="M755" s="46"/>
      <c r="N755" s="46"/>
      <c r="O755" s="47"/>
      <c r="P755" s="46"/>
      <c r="Q755" s="47"/>
      <c r="R755" s="38"/>
      <c r="S755" s="38"/>
      <c r="T755" s="39"/>
      <c r="U755" s="28"/>
      <c r="V755" s="9"/>
      <c r="W755" s="28"/>
      <c r="X755" s="9"/>
    </row>
    <row r="756" spans="13:24" ht="15">
      <c r="M756" s="46"/>
      <c r="N756" s="46"/>
      <c r="O756" s="47"/>
      <c r="P756" s="46"/>
      <c r="Q756" s="47"/>
      <c r="R756" s="38"/>
      <c r="S756" s="38"/>
      <c r="T756" s="39"/>
      <c r="U756" s="28"/>
      <c r="V756" s="9"/>
      <c r="W756" s="28"/>
      <c r="X756" s="9"/>
    </row>
    <row r="757" spans="13:24" ht="15">
      <c r="M757" s="46"/>
      <c r="N757" s="46"/>
      <c r="O757" s="47"/>
      <c r="P757" s="46"/>
      <c r="Q757" s="47"/>
      <c r="R757" s="38"/>
      <c r="S757" s="38"/>
      <c r="T757" s="39"/>
      <c r="U757" s="28"/>
      <c r="V757" s="9"/>
      <c r="W757" s="28"/>
      <c r="X757" s="9"/>
    </row>
    <row r="758" spans="13:24" ht="15">
      <c r="M758" s="46"/>
      <c r="N758" s="46"/>
      <c r="O758" s="47"/>
      <c r="P758" s="46"/>
      <c r="Q758" s="47"/>
      <c r="R758" s="38"/>
      <c r="S758" s="38"/>
      <c r="T758" s="39"/>
      <c r="U758" s="28"/>
      <c r="V758" s="9"/>
      <c r="W758" s="28"/>
      <c r="X758" s="9"/>
    </row>
    <row r="759" spans="13:24" ht="15">
      <c r="M759" s="46"/>
      <c r="N759" s="46"/>
      <c r="O759" s="47"/>
      <c r="P759" s="46"/>
      <c r="Q759" s="47"/>
      <c r="R759" s="38"/>
      <c r="S759" s="38"/>
      <c r="T759" s="39"/>
      <c r="U759" s="28"/>
      <c r="V759" s="9"/>
      <c r="W759" s="28"/>
      <c r="X759" s="9"/>
    </row>
    <row r="760" spans="13:24" ht="15">
      <c r="M760" s="46"/>
      <c r="N760" s="46"/>
      <c r="O760" s="47"/>
      <c r="P760" s="46"/>
      <c r="Q760" s="47"/>
      <c r="R760" s="38"/>
      <c r="S760" s="38"/>
      <c r="T760" s="39"/>
      <c r="U760" s="28"/>
      <c r="V760" s="9"/>
      <c r="W760" s="28"/>
      <c r="X760" s="9"/>
    </row>
    <row r="761" spans="13:24" ht="15">
      <c r="M761" s="46"/>
      <c r="N761" s="46"/>
      <c r="O761" s="47"/>
      <c r="P761" s="46"/>
      <c r="Q761" s="47"/>
      <c r="R761" s="38"/>
      <c r="S761" s="38"/>
      <c r="T761" s="39"/>
      <c r="U761" s="28"/>
      <c r="V761" s="9"/>
      <c r="W761" s="28"/>
      <c r="X761" s="9"/>
    </row>
    <row r="762" spans="13:24" ht="15">
      <c r="M762" s="46"/>
      <c r="N762" s="46"/>
      <c r="O762" s="47"/>
      <c r="P762" s="46"/>
      <c r="Q762" s="47"/>
      <c r="R762" s="38"/>
      <c r="S762" s="38"/>
      <c r="T762" s="39"/>
      <c r="U762" s="28"/>
      <c r="V762" s="9"/>
      <c r="W762" s="28"/>
      <c r="X762" s="9"/>
    </row>
    <row r="763" spans="13:24" ht="15">
      <c r="M763" s="46"/>
      <c r="N763" s="46"/>
      <c r="O763" s="47"/>
      <c r="P763" s="46"/>
      <c r="Q763" s="47"/>
      <c r="R763" s="38"/>
      <c r="S763" s="38"/>
      <c r="T763" s="39"/>
      <c r="U763" s="28"/>
      <c r="V763" s="9"/>
      <c r="W763" s="28"/>
      <c r="X763" s="9"/>
    </row>
    <row r="764" spans="13:24" ht="15">
      <c r="M764" s="46"/>
      <c r="N764" s="46"/>
      <c r="O764" s="47"/>
      <c r="P764" s="46"/>
      <c r="Q764" s="47"/>
      <c r="R764" s="38"/>
      <c r="S764" s="38"/>
      <c r="T764" s="39"/>
      <c r="U764" s="28"/>
      <c r="V764" s="9"/>
      <c r="W764" s="28"/>
      <c r="X764" s="9"/>
    </row>
    <row r="765" spans="13:24" ht="15">
      <c r="M765" s="46"/>
      <c r="N765" s="46"/>
      <c r="O765" s="47"/>
      <c r="P765" s="46"/>
      <c r="Q765" s="47"/>
      <c r="R765" s="38"/>
      <c r="S765" s="38"/>
      <c r="T765" s="39"/>
      <c r="U765" s="28"/>
      <c r="V765" s="9"/>
      <c r="W765" s="28"/>
      <c r="X765" s="9"/>
    </row>
    <row r="766" spans="13:24" ht="15">
      <c r="M766" s="46"/>
      <c r="N766" s="46"/>
      <c r="O766" s="47"/>
      <c r="P766" s="46"/>
      <c r="Q766" s="47"/>
      <c r="R766" s="38"/>
      <c r="S766" s="38"/>
      <c r="T766" s="39"/>
      <c r="U766" s="28"/>
      <c r="V766" s="9"/>
      <c r="W766" s="28"/>
      <c r="X766" s="9"/>
    </row>
    <row r="767" spans="13:24" ht="15">
      <c r="M767" s="46"/>
      <c r="N767" s="46"/>
      <c r="O767" s="47"/>
      <c r="P767" s="46"/>
      <c r="Q767" s="47"/>
      <c r="R767" s="38"/>
      <c r="S767" s="38"/>
      <c r="T767" s="39"/>
      <c r="U767" s="28"/>
      <c r="V767" s="9"/>
      <c r="W767" s="28"/>
      <c r="X767" s="9"/>
    </row>
    <row r="768" spans="13:24" ht="15">
      <c r="M768" s="46"/>
      <c r="N768" s="46"/>
      <c r="O768" s="47"/>
      <c r="P768" s="46"/>
      <c r="Q768" s="47"/>
      <c r="R768" s="38"/>
      <c r="S768" s="38"/>
      <c r="T768" s="39"/>
      <c r="U768" s="28"/>
      <c r="V768" s="9"/>
      <c r="W768" s="28"/>
      <c r="X768" s="9"/>
    </row>
    <row r="769" spans="13:24" ht="15">
      <c r="M769" s="46"/>
      <c r="N769" s="46"/>
      <c r="O769" s="47"/>
      <c r="P769" s="46"/>
      <c r="Q769" s="47"/>
      <c r="R769" s="38"/>
      <c r="S769" s="38"/>
      <c r="T769" s="39"/>
      <c r="U769" s="28"/>
      <c r="V769" s="9"/>
      <c r="W769" s="28"/>
      <c r="X769" s="9"/>
    </row>
    <row r="770" spans="13:24" ht="15">
      <c r="M770" s="46"/>
      <c r="N770" s="46"/>
      <c r="O770" s="47"/>
      <c r="P770" s="46"/>
      <c r="Q770" s="47"/>
      <c r="R770" s="38"/>
      <c r="S770" s="38"/>
      <c r="T770" s="39"/>
      <c r="U770" s="28"/>
      <c r="V770" s="9"/>
      <c r="W770" s="28"/>
      <c r="X770" s="9"/>
    </row>
    <row r="771" spans="13:24" ht="15">
      <c r="M771" s="46"/>
      <c r="N771" s="46"/>
      <c r="O771" s="47"/>
      <c r="P771" s="46"/>
      <c r="Q771" s="47"/>
      <c r="R771" s="38"/>
      <c r="S771" s="38"/>
      <c r="T771" s="39"/>
      <c r="U771" s="28"/>
      <c r="V771" s="9"/>
      <c r="W771" s="28"/>
      <c r="X771" s="9"/>
    </row>
    <row r="772" spans="13:24" ht="15">
      <c r="M772" s="46"/>
      <c r="N772" s="46"/>
      <c r="O772" s="47"/>
      <c r="P772" s="46"/>
      <c r="Q772" s="47"/>
      <c r="R772" s="38"/>
      <c r="S772" s="38"/>
      <c r="T772" s="39"/>
      <c r="U772" s="28"/>
      <c r="V772" s="9"/>
      <c r="W772" s="28"/>
      <c r="X772" s="9"/>
    </row>
    <row r="773" spans="13:24" ht="15">
      <c r="M773" s="46"/>
      <c r="N773" s="46"/>
      <c r="O773" s="47"/>
      <c r="P773" s="46"/>
      <c r="Q773" s="47"/>
      <c r="R773" s="38"/>
      <c r="S773" s="38"/>
      <c r="T773" s="39"/>
      <c r="U773" s="28"/>
      <c r="V773" s="9"/>
      <c r="W773" s="28"/>
      <c r="X773" s="9"/>
    </row>
    <row r="774" spans="13:24" ht="15">
      <c r="M774" s="46"/>
      <c r="N774" s="46"/>
      <c r="O774" s="47"/>
      <c r="P774" s="46"/>
      <c r="Q774" s="47"/>
      <c r="R774" s="38"/>
      <c r="S774" s="38"/>
      <c r="T774" s="39"/>
      <c r="U774" s="28"/>
      <c r="V774" s="9"/>
      <c r="W774" s="28"/>
      <c r="X774" s="9"/>
    </row>
    <row r="775" spans="13:24" ht="15">
      <c r="M775" s="46"/>
      <c r="N775" s="46"/>
      <c r="O775" s="47"/>
      <c r="P775" s="46"/>
      <c r="Q775" s="47"/>
      <c r="R775" s="38"/>
      <c r="S775" s="38"/>
      <c r="T775" s="39"/>
      <c r="U775" s="28"/>
      <c r="V775" s="9"/>
      <c r="W775" s="28"/>
      <c r="X775" s="9"/>
    </row>
    <row r="776" spans="13:24" ht="15">
      <c r="M776" s="46"/>
      <c r="N776" s="46"/>
      <c r="O776" s="47"/>
      <c r="P776" s="46"/>
      <c r="Q776" s="47"/>
      <c r="R776" s="38"/>
      <c r="S776" s="38"/>
      <c r="T776" s="39"/>
      <c r="U776" s="28"/>
      <c r="V776" s="9"/>
      <c r="W776" s="28"/>
      <c r="X776" s="9"/>
    </row>
    <row r="777" spans="13:24" ht="15">
      <c r="M777" s="46"/>
      <c r="N777" s="46"/>
      <c r="O777" s="47"/>
      <c r="P777" s="46"/>
      <c r="Q777" s="47"/>
      <c r="R777" s="38"/>
      <c r="S777" s="38"/>
      <c r="T777" s="39"/>
      <c r="U777" s="28"/>
      <c r="V777" s="9"/>
      <c r="W777" s="28"/>
      <c r="X777" s="9"/>
    </row>
    <row r="778" spans="13:24" ht="15">
      <c r="M778" s="46"/>
      <c r="N778" s="46"/>
      <c r="O778" s="47"/>
      <c r="P778" s="46"/>
      <c r="Q778" s="47"/>
      <c r="R778" s="38"/>
      <c r="S778" s="38"/>
      <c r="T778" s="39"/>
      <c r="U778" s="28"/>
      <c r="V778" s="9"/>
      <c r="W778" s="28"/>
      <c r="X778" s="9"/>
    </row>
    <row r="779" spans="13:24" ht="15">
      <c r="M779" s="46"/>
      <c r="N779" s="46"/>
      <c r="O779" s="47"/>
      <c r="P779" s="46"/>
      <c r="Q779" s="47"/>
      <c r="R779" s="38"/>
      <c r="S779" s="38"/>
      <c r="T779" s="39"/>
      <c r="U779" s="28"/>
      <c r="V779" s="9"/>
      <c r="W779" s="28"/>
      <c r="X779" s="9"/>
    </row>
    <row r="780" spans="13:24" ht="15">
      <c r="M780" s="46"/>
      <c r="N780" s="46"/>
      <c r="O780" s="47"/>
      <c r="P780" s="46"/>
      <c r="Q780" s="47"/>
      <c r="R780" s="38"/>
      <c r="S780" s="38"/>
      <c r="T780" s="39"/>
      <c r="U780" s="28"/>
      <c r="V780" s="9"/>
      <c r="W780" s="28"/>
      <c r="X780" s="9"/>
    </row>
    <row r="781" spans="13:24" ht="15">
      <c r="M781" s="46"/>
      <c r="N781" s="46"/>
      <c r="O781" s="47"/>
      <c r="P781" s="46"/>
      <c r="Q781" s="47"/>
      <c r="R781" s="38"/>
      <c r="S781" s="38"/>
      <c r="T781" s="39"/>
      <c r="U781" s="28"/>
      <c r="V781" s="9"/>
      <c r="W781" s="28"/>
      <c r="X781" s="9"/>
    </row>
    <row r="782" spans="13:24" ht="15">
      <c r="M782" s="46"/>
      <c r="N782" s="46"/>
      <c r="O782" s="47"/>
      <c r="P782" s="46"/>
      <c r="Q782" s="47"/>
      <c r="R782" s="38"/>
      <c r="S782" s="38"/>
      <c r="T782" s="39"/>
      <c r="U782" s="28"/>
      <c r="V782" s="9"/>
      <c r="W782" s="28"/>
      <c r="X782" s="9"/>
    </row>
    <row r="783" spans="13:24" ht="15">
      <c r="M783" s="46"/>
      <c r="N783" s="46"/>
      <c r="O783" s="47"/>
      <c r="P783" s="46"/>
      <c r="Q783" s="47"/>
      <c r="R783" s="38"/>
      <c r="S783" s="38"/>
      <c r="T783" s="39"/>
      <c r="U783" s="28"/>
      <c r="V783" s="9"/>
      <c r="W783" s="28"/>
      <c r="X783" s="9"/>
    </row>
    <row r="784" spans="13:24" ht="15">
      <c r="M784" s="46"/>
      <c r="N784" s="46"/>
      <c r="O784" s="47"/>
      <c r="P784" s="46"/>
      <c r="Q784" s="47"/>
      <c r="R784" s="38"/>
      <c r="S784" s="38"/>
      <c r="T784" s="39"/>
      <c r="U784" s="28"/>
      <c r="V784" s="9"/>
      <c r="W784" s="28"/>
      <c r="X784" s="9"/>
    </row>
    <row r="785" spans="13:24" ht="15">
      <c r="M785" s="46"/>
      <c r="N785" s="46"/>
      <c r="O785" s="47"/>
      <c r="P785" s="46"/>
      <c r="Q785" s="47"/>
      <c r="R785" s="38"/>
      <c r="S785" s="38"/>
      <c r="T785" s="39"/>
      <c r="U785" s="28"/>
      <c r="V785" s="9"/>
      <c r="W785" s="28"/>
      <c r="X785" s="9"/>
    </row>
    <row r="786" spans="13:24" ht="15">
      <c r="M786" s="46"/>
      <c r="N786" s="46"/>
      <c r="O786" s="47"/>
      <c r="P786" s="46"/>
      <c r="Q786" s="47"/>
      <c r="R786" s="38"/>
      <c r="S786" s="38"/>
      <c r="T786" s="39"/>
      <c r="U786" s="28"/>
      <c r="V786" s="9"/>
      <c r="W786" s="28"/>
      <c r="X786" s="9"/>
    </row>
    <row r="787" spans="13:24" ht="15">
      <c r="M787" s="46"/>
      <c r="N787" s="46"/>
      <c r="O787" s="47"/>
      <c r="P787" s="46"/>
      <c r="Q787" s="47"/>
      <c r="R787" s="38"/>
      <c r="S787" s="38"/>
      <c r="T787" s="39"/>
      <c r="U787" s="28"/>
      <c r="V787" s="9"/>
      <c r="W787" s="28"/>
      <c r="X787" s="9"/>
    </row>
    <row r="788" spans="13:24" ht="15">
      <c r="M788" s="46"/>
      <c r="N788" s="46"/>
      <c r="O788" s="47"/>
      <c r="P788" s="46"/>
      <c r="Q788" s="47"/>
      <c r="R788" s="38"/>
      <c r="S788" s="38"/>
      <c r="T788" s="39"/>
      <c r="U788" s="28"/>
      <c r="V788" s="9"/>
      <c r="W788" s="28"/>
      <c r="X788" s="9"/>
    </row>
    <row r="789" spans="13:24" ht="15">
      <c r="M789" s="46"/>
      <c r="N789" s="46"/>
      <c r="O789" s="47"/>
      <c r="P789" s="46"/>
      <c r="Q789" s="47"/>
      <c r="R789" s="38"/>
      <c r="S789" s="38"/>
      <c r="T789" s="39"/>
      <c r="U789" s="28"/>
      <c r="V789" s="9"/>
      <c r="W789" s="28"/>
      <c r="X789" s="9"/>
    </row>
    <row r="790" spans="13:24" ht="15">
      <c r="M790" s="46"/>
      <c r="N790" s="46"/>
      <c r="O790" s="47"/>
      <c r="P790" s="46"/>
      <c r="Q790" s="47"/>
      <c r="R790" s="38"/>
      <c r="S790" s="38"/>
      <c r="T790" s="39"/>
      <c r="U790" s="28"/>
      <c r="V790" s="9"/>
      <c r="W790" s="28"/>
      <c r="X790" s="9"/>
    </row>
    <row r="791" spans="13:24" ht="15">
      <c r="M791" s="46"/>
      <c r="N791" s="46"/>
      <c r="O791" s="47"/>
      <c r="P791" s="46"/>
      <c r="Q791" s="47"/>
      <c r="R791" s="38"/>
      <c r="S791" s="38"/>
      <c r="T791" s="39"/>
      <c r="U791" s="28"/>
      <c r="V791" s="9"/>
      <c r="W791" s="28"/>
      <c r="X791" s="9"/>
    </row>
    <row r="792" spans="13:24" ht="15">
      <c r="M792" s="46"/>
      <c r="N792" s="46"/>
      <c r="O792" s="47"/>
      <c r="P792" s="46"/>
      <c r="Q792" s="47"/>
      <c r="R792" s="38"/>
      <c r="S792" s="38"/>
      <c r="T792" s="39"/>
      <c r="U792" s="28"/>
      <c r="V792" s="9"/>
      <c r="W792" s="28"/>
      <c r="X792" s="9"/>
    </row>
    <row r="793" spans="13:24" ht="15">
      <c r="M793" s="46"/>
      <c r="N793" s="46"/>
      <c r="O793" s="47"/>
      <c r="P793" s="46"/>
      <c r="Q793" s="47"/>
      <c r="R793" s="38"/>
      <c r="S793" s="38"/>
      <c r="T793" s="39"/>
      <c r="U793" s="28"/>
      <c r="V793" s="9"/>
      <c r="W793" s="28"/>
      <c r="X793" s="9"/>
    </row>
    <row r="794" spans="13:24" ht="15">
      <c r="M794" s="46"/>
      <c r="N794" s="46"/>
      <c r="O794" s="47"/>
      <c r="P794" s="46"/>
      <c r="Q794" s="47"/>
      <c r="R794" s="38"/>
      <c r="S794" s="38"/>
      <c r="T794" s="39"/>
      <c r="U794" s="28"/>
      <c r="V794" s="9"/>
      <c r="W794" s="28"/>
      <c r="X794" s="9"/>
    </row>
    <row r="795" spans="13:24" ht="15">
      <c r="M795" s="46"/>
      <c r="N795" s="46"/>
      <c r="O795" s="47"/>
      <c r="P795" s="46"/>
      <c r="Q795" s="47"/>
      <c r="R795" s="38"/>
      <c r="S795" s="38"/>
      <c r="T795" s="39"/>
      <c r="U795" s="28"/>
      <c r="V795" s="9"/>
      <c r="W795" s="28"/>
      <c r="X795" s="9"/>
    </row>
    <row r="796" spans="13:24" ht="15">
      <c r="M796" s="46"/>
      <c r="N796" s="46"/>
      <c r="O796" s="47"/>
      <c r="P796" s="46"/>
      <c r="Q796" s="47"/>
      <c r="R796" s="38"/>
      <c r="S796" s="38"/>
      <c r="T796" s="39"/>
      <c r="U796" s="28"/>
      <c r="V796" s="9"/>
      <c r="W796" s="28"/>
      <c r="X796" s="9"/>
    </row>
    <row r="797" spans="13:24" ht="15">
      <c r="M797" s="46"/>
      <c r="N797" s="46"/>
      <c r="O797" s="47"/>
      <c r="P797" s="46"/>
      <c r="Q797" s="47"/>
      <c r="R797" s="38"/>
      <c r="S797" s="38"/>
      <c r="T797" s="39"/>
      <c r="U797" s="28"/>
      <c r="V797" s="9"/>
      <c r="W797" s="28"/>
      <c r="X797" s="9"/>
    </row>
    <row r="798" spans="13:24" ht="15">
      <c r="M798" s="46"/>
      <c r="N798" s="46"/>
      <c r="O798" s="47"/>
      <c r="P798" s="46"/>
      <c r="Q798" s="47"/>
      <c r="R798" s="38"/>
      <c r="S798" s="38"/>
      <c r="T798" s="39"/>
      <c r="U798" s="28"/>
      <c r="V798" s="9"/>
      <c r="W798" s="28"/>
      <c r="X798" s="9"/>
    </row>
    <row r="799" spans="13:24" ht="15">
      <c r="M799" s="46"/>
      <c r="N799" s="46"/>
      <c r="O799" s="47"/>
      <c r="P799" s="46"/>
      <c r="Q799" s="47"/>
      <c r="R799" s="38"/>
      <c r="S799" s="38"/>
      <c r="T799" s="39"/>
      <c r="U799" s="28"/>
      <c r="V799" s="9"/>
      <c r="W799" s="28"/>
      <c r="X799" s="9"/>
    </row>
    <row r="800" spans="13:24" ht="15">
      <c r="M800" s="46"/>
      <c r="N800" s="46"/>
      <c r="O800" s="47"/>
      <c r="P800" s="46"/>
      <c r="Q800" s="47"/>
      <c r="R800" s="38"/>
      <c r="S800" s="38"/>
      <c r="T800" s="39"/>
      <c r="U800" s="28"/>
      <c r="V800" s="9"/>
      <c r="W800" s="28"/>
      <c r="X800" s="9"/>
    </row>
    <row r="801" spans="13:24" ht="15">
      <c r="M801" s="46"/>
      <c r="N801" s="46"/>
      <c r="O801" s="47"/>
      <c r="P801" s="46"/>
      <c r="Q801" s="47"/>
      <c r="R801" s="38"/>
      <c r="S801" s="38"/>
      <c r="T801" s="39"/>
      <c r="U801" s="28"/>
      <c r="V801" s="9"/>
      <c r="W801" s="28"/>
      <c r="X801" s="9"/>
    </row>
    <row r="802" spans="13:24" ht="15">
      <c r="M802" s="46"/>
      <c r="N802" s="46"/>
      <c r="O802" s="47"/>
      <c r="P802" s="46"/>
      <c r="Q802" s="47"/>
      <c r="R802" s="38"/>
      <c r="S802" s="38"/>
      <c r="T802" s="39"/>
      <c r="U802" s="28"/>
      <c r="V802" s="9"/>
      <c r="W802" s="28"/>
      <c r="X802" s="9"/>
    </row>
    <row r="803" spans="13:24" ht="15">
      <c r="M803" s="46"/>
      <c r="N803" s="46"/>
      <c r="O803" s="47"/>
      <c r="P803" s="46"/>
      <c r="Q803" s="47"/>
      <c r="R803" s="38"/>
      <c r="S803" s="38"/>
      <c r="T803" s="39"/>
      <c r="U803" s="28"/>
      <c r="V803" s="9"/>
      <c r="W803" s="28"/>
      <c r="X803" s="9"/>
    </row>
    <row r="804" spans="13:24" ht="15">
      <c r="M804" s="46"/>
      <c r="N804" s="46"/>
      <c r="O804" s="47"/>
      <c r="P804" s="46"/>
      <c r="Q804" s="47"/>
      <c r="R804" s="38"/>
      <c r="S804" s="38"/>
      <c r="T804" s="39"/>
      <c r="U804" s="28"/>
      <c r="V804" s="9"/>
      <c r="W804" s="28"/>
      <c r="X804" s="9"/>
    </row>
    <row r="805" spans="13:24" ht="15">
      <c r="M805" s="46"/>
      <c r="N805" s="46"/>
      <c r="O805" s="47"/>
      <c r="P805" s="46"/>
      <c r="Q805" s="47"/>
      <c r="R805" s="38"/>
      <c r="S805" s="38"/>
      <c r="T805" s="39"/>
      <c r="U805" s="28"/>
      <c r="V805" s="9"/>
      <c r="W805" s="28"/>
      <c r="X805" s="9"/>
    </row>
    <row r="806" spans="13:24" ht="15">
      <c r="M806" s="46"/>
      <c r="N806" s="46"/>
      <c r="O806" s="47"/>
      <c r="P806" s="46"/>
      <c r="Q806" s="47"/>
      <c r="R806" s="38"/>
      <c r="S806" s="38"/>
      <c r="T806" s="39"/>
      <c r="U806" s="28"/>
      <c r="V806" s="9"/>
      <c r="W806" s="28"/>
      <c r="X806" s="9"/>
    </row>
    <row r="807" spans="13:24" ht="15">
      <c r="M807" s="46"/>
      <c r="N807" s="46"/>
      <c r="O807" s="47"/>
      <c r="P807" s="46"/>
      <c r="Q807" s="47"/>
      <c r="R807" s="38"/>
      <c r="S807" s="38"/>
      <c r="T807" s="39"/>
      <c r="U807" s="28"/>
      <c r="V807" s="9"/>
      <c r="W807" s="28"/>
      <c r="X807" s="9"/>
    </row>
    <row r="808" spans="13:24" ht="15">
      <c r="M808" s="46"/>
      <c r="N808" s="46"/>
      <c r="O808" s="47"/>
      <c r="P808" s="46"/>
      <c r="Q808" s="47"/>
      <c r="R808" s="38"/>
      <c r="S808" s="38"/>
      <c r="T808" s="39"/>
      <c r="U808" s="28"/>
      <c r="V808" s="9"/>
      <c r="W808" s="28"/>
      <c r="X808" s="9"/>
    </row>
    <row r="809" spans="13:24" ht="15">
      <c r="M809" s="46"/>
      <c r="N809" s="46"/>
      <c r="O809" s="47"/>
      <c r="P809" s="46"/>
      <c r="Q809" s="47"/>
      <c r="R809" s="38"/>
      <c r="S809" s="38"/>
      <c r="T809" s="39"/>
      <c r="U809" s="28"/>
      <c r="V809" s="9"/>
      <c r="W809" s="28"/>
      <c r="X809" s="9"/>
    </row>
    <row r="810" spans="13:24" ht="15">
      <c r="M810" s="46"/>
      <c r="N810" s="46"/>
      <c r="O810" s="47"/>
      <c r="P810" s="46"/>
      <c r="Q810" s="47"/>
      <c r="R810" s="38"/>
      <c r="S810" s="38"/>
      <c r="T810" s="39"/>
      <c r="U810" s="28"/>
      <c r="V810" s="9"/>
      <c r="W810" s="28"/>
      <c r="X810" s="9"/>
    </row>
    <row r="811" spans="13:24" ht="15">
      <c r="M811" s="46"/>
      <c r="N811" s="46"/>
      <c r="O811" s="47"/>
      <c r="P811" s="46"/>
      <c r="Q811" s="47"/>
      <c r="R811" s="38"/>
      <c r="S811" s="38"/>
      <c r="T811" s="39"/>
      <c r="U811" s="28"/>
      <c r="V811" s="9"/>
      <c r="W811" s="28"/>
      <c r="X811" s="9"/>
    </row>
    <row r="812" spans="13:24" ht="15">
      <c r="M812" s="46"/>
      <c r="N812" s="46"/>
      <c r="O812" s="47"/>
      <c r="P812" s="46"/>
      <c r="Q812" s="47"/>
      <c r="R812" s="38"/>
      <c r="S812" s="38"/>
      <c r="T812" s="39"/>
      <c r="U812" s="28"/>
      <c r="V812" s="9"/>
      <c r="W812" s="28"/>
      <c r="X812" s="9"/>
    </row>
    <row r="813" spans="13:24" ht="15">
      <c r="M813" s="46"/>
      <c r="N813" s="46"/>
      <c r="O813" s="47"/>
      <c r="P813" s="46"/>
      <c r="Q813" s="47"/>
      <c r="R813" s="38"/>
      <c r="S813" s="38"/>
      <c r="T813" s="39"/>
      <c r="U813" s="28"/>
      <c r="V813" s="9"/>
      <c r="W813" s="28"/>
      <c r="X813" s="9"/>
    </row>
    <row r="814" spans="13:24" ht="15">
      <c r="M814" s="46"/>
      <c r="N814" s="46"/>
      <c r="O814" s="47"/>
      <c r="P814" s="46"/>
      <c r="Q814" s="47"/>
      <c r="R814" s="38"/>
      <c r="S814" s="38"/>
      <c r="T814" s="39"/>
      <c r="U814" s="28"/>
      <c r="V814" s="9"/>
      <c r="W814" s="28"/>
      <c r="X814" s="9"/>
    </row>
    <row r="815" spans="13:24" ht="15">
      <c r="M815" s="46"/>
      <c r="N815" s="46"/>
      <c r="O815" s="47"/>
      <c r="P815" s="46"/>
      <c r="Q815" s="47"/>
      <c r="R815" s="38"/>
      <c r="S815" s="38"/>
      <c r="T815" s="39"/>
      <c r="U815" s="28"/>
      <c r="V815" s="9"/>
      <c r="W815" s="28"/>
      <c r="X815" s="9"/>
    </row>
    <row r="816" spans="13:24" ht="15">
      <c r="M816" s="46"/>
      <c r="N816" s="46"/>
      <c r="O816" s="47"/>
      <c r="P816" s="46"/>
      <c r="Q816" s="47"/>
      <c r="R816" s="38"/>
      <c r="S816" s="38"/>
      <c r="T816" s="39"/>
      <c r="U816" s="28"/>
      <c r="V816" s="9"/>
      <c r="W816" s="28"/>
      <c r="X816" s="9"/>
    </row>
    <row r="817" spans="13:24" ht="15">
      <c r="M817" s="46"/>
      <c r="N817" s="46"/>
      <c r="O817" s="47"/>
      <c r="P817" s="46"/>
      <c r="Q817" s="47"/>
      <c r="R817" s="38"/>
      <c r="S817" s="38"/>
      <c r="T817" s="39"/>
      <c r="U817" s="28"/>
      <c r="V817" s="9"/>
      <c r="W817" s="28"/>
      <c r="X817" s="9"/>
    </row>
    <row r="818" spans="13:24" ht="15">
      <c r="M818" s="46"/>
      <c r="N818" s="46"/>
      <c r="O818" s="47"/>
      <c r="P818" s="46"/>
      <c r="Q818" s="47"/>
      <c r="R818" s="38"/>
      <c r="S818" s="38"/>
      <c r="T818" s="39"/>
      <c r="U818" s="28"/>
      <c r="V818" s="9"/>
      <c r="W818" s="28"/>
      <c r="X818" s="9"/>
    </row>
    <row r="819" spans="13:24" ht="15">
      <c r="M819" s="46"/>
      <c r="N819" s="46"/>
      <c r="O819" s="47"/>
      <c r="P819" s="46"/>
      <c r="Q819" s="47"/>
      <c r="R819" s="38"/>
      <c r="S819" s="38"/>
      <c r="T819" s="39"/>
      <c r="U819" s="28"/>
      <c r="V819" s="9"/>
      <c r="W819" s="28"/>
      <c r="X819" s="9"/>
    </row>
    <row r="820" spans="13:24" ht="15">
      <c r="M820" s="46"/>
      <c r="N820" s="46"/>
      <c r="O820" s="47"/>
      <c r="P820" s="46"/>
      <c r="Q820" s="47"/>
      <c r="R820" s="38"/>
      <c r="S820" s="38"/>
      <c r="T820" s="39"/>
      <c r="U820" s="28"/>
      <c r="V820" s="9"/>
      <c r="W820" s="28"/>
      <c r="X820" s="9"/>
    </row>
    <row r="821" spans="13:24" ht="15">
      <c r="M821" s="46"/>
      <c r="N821" s="46"/>
      <c r="O821" s="47"/>
      <c r="P821" s="46"/>
      <c r="Q821" s="47"/>
      <c r="R821" s="38"/>
      <c r="S821" s="38"/>
      <c r="T821" s="39"/>
      <c r="U821" s="28"/>
      <c r="V821" s="9"/>
      <c r="W821" s="28"/>
      <c r="X821" s="9"/>
    </row>
    <row r="822" spans="13:24" ht="15">
      <c r="M822" s="46"/>
      <c r="N822" s="46"/>
      <c r="O822" s="47"/>
      <c r="P822" s="46"/>
      <c r="Q822" s="47"/>
      <c r="R822" s="38"/>
      <c r="S822" s="38"/>
      <c r="T822" s="39"/>
      <c r="U822" s="28"/>
      <c r="V822" s="9"/>
      <c r="W822" s="28"/>
      <c r="X822" s="9"/>
    </row>
    <row r="823" spans="13:24" ht="15">
      <c r="M823" s="46"/>
      <c r="N823" s="46"/>
      <c r="O823" s="47"/>
      <c r="P823" s="46"/>
      <c r="Q823" s="47"/>
      <c r="R823" s="38"/>
      <c r="S823" s="38"/>
      <c r="T823" s="39"/>
      <c r="U823" s="28"/>
      <c r="V823" s="9"/>
      <c r="W823" s="28"/>
      <c r="X823" s="9"/>
    </row>
    <row r="824" spans="13:24" ht="15">
      <c r="M824" s="46"/>
      <c r="N824" s="46"/>
      <c r="O824" s="47"/>
      <c r="P824" s="46"/>
      <c r="Q824" s="47"/>
      <c r="R824" s="38"/>
      <c r="S824" s="38"/>
      <c r="T824" s="39"/>
      <c r="U824" s="28"/>
      <c r="V824" s="9"/>
      <c r="W824" s="28"/>
      <c r="X824" s="9"/>
    </row>
    <row r="825" spans="13:24" ht="15">
      <c r="M825" s="46"/>
      <c r="N825" s="46"/>
      <c r="O825" s="47"/>
      <c r="P825" s="46"/>
      <c r="Q825" s="47"/>
      <c r="R825" s="38"/>
      <c r="S825" s="38"/>
      <c r="T825" s="39"/>
      <c r="U825" s="28"/>
      <c r="V825" s="9"/>
      <c r="W825" s="28"/>
      <c r="X825" s="9"/>
    </row>
    <row r="826" spans="13:24" ht="15">
      <c r="M826" s="46"/>
      <c r="N826" s="46"/>
      <c r="O826" s="47"/>
      <c r="P826" s="46"/>
      <c r="Q826" s="47"/>
      <c r="R826" s="38"/>
      <c r="S826" s="38"/>
      <c r="T826" s="39"/>
      <c r="U826" s="28"/>
      <c r="V826" s="9"/>
      <c r="W826" s="28"/>
      <c r="X826" s="9"/>
    </row>
    <row r="827" spans="13:24" ht="15">
      <c r="M827" s="46"/>
      <c r="N827" s="46"/>
      <c r="O827" s="47"/>
      <c r="P827" s="46"/>
      <c r="Q827" s="47"/>
      <c r="R827" s="38"/>
      <c r="S827" s="38"/>
      <c r="T827" s="39"/>
      <c r="U827" s="28"/>
      <c r="V827" s="9"/>
      <c r="W827" s="28"/>
      <c r="X827" s="9"/>
    </row>
    <row r="828" spans="13:24" ht="15">
      <c r="M828" s="46"/>
      <c r="N828" s="46"/>
      <c r="O828" s="47"/>
      <c r="P828" s="46"/>
      <c r="Q828" s="47"/>
      <c r="R828" s="38"/>
      <c r="S828" s="38"/>
      <c r="T828" s="39"/>
      <c r="U828" s="28"/>
      <c r="V828" s="9"/>
      <c r="W828" s="28"/>
      <c r="X828" s="9"/>
    </row>
    <row r="829" spans="13:24" ht="15">
      <c r="M829" s="46"/>
      <c r="N829" s="46"/>
      <c r="O829" s="47"/>
      <c r="P829" s="46"/>
      <c r="Q829" s="47"/>
      <c r="R829" s="38"/>
      <c r="S829" s="38"/>
      <c r="T829" s="39"/>
      <c r="U829" s="28"/>
      <c r="V829" s="9"/>
      <c r="W829" s="28"/>
      <c r="X829" s="9"/>
    </row>
    <row r="830" spans="13:24" ht="15">
      <c r="M830" s="46"/>
      <c r="N830" s="46"/>
      <c r="O830" s="47"/>
      <c r="P830" s="46"/>
      <c r="Q830" s="47"/>
      <c r="R830" s="38"/>
      <c r="S830" s="38"/>
      <c r="T830" s="39"/>
      <c r="U830" s="28"/>
      <c r="V830" s="9"/>
      <c r="W830" s="28"/>
      <c r="X830" s="9"/>
    </row>
    <row r="831" spans="13:24" ht="15">
      <c r="M831" s="46"/>
      <c r="N831" s="46"/>
      <c r="O831" s="47"/>
      <c r="P831" s="46"/>
      <c r="Q831" s="47"/>
      <c r="R831" s="38"/>
      <c r="S831" s="38"/>
      <c r="T831" s="39"/>
      <c r="U831" s="28"/>
      <c r="V831" s="9"/>
      <c r="W831" s="28"/>
      <c r="X831" s="9"/>
    </row>
    <row r="832" spans="13:24" ht="15">
      <c r="M832" s="46"/>
      <c r="N832" s="46"/>
      <c r="O832" s="47"/>
      <c r="P832" s="46"/>
      <c r="Q832" s="47"/>
      <c r="R832" s="38"/>
      <c r="S832" s="38"/>
      <c r="T832" s="39"/>
      <c r="U832" s="28"/>
      <c r="V832" s="9"/>
      <c r="W832" s="28"/>
      <c r="X832" s="9"/>
    </row>
    <row r="833" spans="13:24" ht="15">
      <c r="M833" s="46"/>
      <c r="N833" s="46"/>
      <c r="O833" s="47"/>
      <c r="P833" s="46"/>
      <c r="Q833" s="47"/>
      <c r="R833" s="38"/>
      <c r="S833" s="38"/>
      <c r="T833" s="39"/>
      <c r="U833" s="28"/>
      <c r="V833" s="9"/>
      <c r="W833" s="28"/>
      <c r="X833" s="9"/>
    </row>
    <row r="834" spans="13:24" ht="15">
      <c r="M834" s="46"/>
      <c r="N834" s="46"/>
      <c r="O834" s="47"/>
      <c r="P834" s="46"/>
      <c r="Q834" s="47"/>
      <c r="R834" s="38"/>
      <c r="S834" s="38"/>
      <c r="T834" s="39"/>
      <c r="U834" s="28"/>
      <c r="V834" s="9"/>
      <c r="W834" s="28"/>
      <c r="X834" s="9"/>
    </row>
    <row r="835" spans="13:24" ht="15">
      <c r="M835" s="46"/>
      <c r="N835" s="46"/>
      <c r="O835" s="47"/>
      <c r="P835" s="46"/>
      <c r="Q835" s="47"/>
      <c r="R835" s="38"/>
      <c r="S835" s="38"/>
      <c r="T835" s="39"/>
      <c r="U835" s="28"/>
      <c r="V835" s="9"/>
      <c r="W835" s="28"/>
      <c r="X835" s="9"/>
    </row>
    <row r="836" spans="13:24" ht="15">
      <c r="M836" s="46"/>
      <c r="N836" s="46"/>
      <c r="O836" s="47"/>
      <c r="P836" s="46"/>
      <c r="Q836" s="47"/>
      <c r="R836" s="38"/>
      <c r="S836" s="38"/>
      <c r="T836" s="39"/>
      <c r="U836" s="28"/>
      <c r="V836" s="9"/>
      <c r="W836" s="28"/>
      <c r="X836" s="9"/>
    </row>
    <row r="837" spans="13:24" ht="15">
      <c r="M837" s="46"/>
      <c r="N837" s="46"/>
      <c r="O837" s="47"/>
      <c r="P837" s="46"/>
      <c r="Q837" s="47"/>
      <c r="R837" s="38"/>
      <c r="S837" s="38"/>
      <c r="T837" s="39"/>
      <c r="U837" s="28"/>
      <c r="V837" s="9"/>
      <c r="W837" s="28"/>
      <c r="X837" s="9"/>
    </row>
    <row r="838" spans="13:24" ht="15">
      <c r="M838" s="46"/>
      <c r="N838" s="46"/>
      <c r="O838" s="47"/>
      <c r="P838" s="46"/>
      <c r="Q838" s="47"/>
      <c r="R838" s="38"/>
      <c r="S838" s="38"/>
      <c r="T838" s="39"/>
      <c r="U838" s="28"/>
      <c r="V838" s="9"/>
      <c r="W838" s="28"/>
      <c r="X838" s="9"/>
    </row>
    <row r="839" spans="13:24" ht="15">
      <c r="M839" s="46"/>
      <c r="N839" s="46"/>
      <c r="O839" s="47"/>
      <c r="P839" s="46"/>
      <c r="Q839" s="47"/>
      <c r="R839" s="38"/>
      <c r="S839" s="38"/>
      <c r="T839" s="39"/>
      <c r="U839" s="28"/>
      <c r="V839" s="9"/>
      <c r="W839" s="28"/>
      <c r="X839" s="9"/>
    </row>
    <row r="840" spans="13:24" ht="15">
      <c r="M840" s="46"/>
      <c r="N840" s="46"/>
      <c r="O840" s="47"/>
      <c r="P840" s="46"/>
      <c r="Q840" s="47"/>
      <c r="R840" s="38"/>
      <c r="S840" s="38"/>
      <c r="T840" s="39"/>
      <c r="U840" s="28"/>
      <c r="V840" s="9"/>
      <c r="W840" s="28"/>
      <c r="X840" s="9"/>
    </row>
    <row r="841" spans="13:24" ht="15">
      <c r="M841" s="46"/>
      <c r="N841" s="46"/>
      <c r="O841" s="47"/>
      <c r="P841" s="46"/>
      <c r="Q841" s="47"/>
      <c r="R841" s="38"/>
      <c r="S841" s="38"/>
      <c r="T841" s="39"/>
      <c r="U841" s="28"/>
      <c r="V841" s="9"/>
      <c r="W841" s="28"/>
      <c r="X841" s="9"/>
    </row>
    <row r="842" spans="13:24" ht="15">
      <c r="M842" s="46"/>
      <c r="N842" s="46"/>
      <c r="O842" s="47"/>
      <c r="P842" s="46"/>
      <c r="Q842" s="47"/>
      <c r="R842" s="38"/>
      <c r="S842" s="38"/>
      <c r="T842" s="39"/>
      <c r="U842" s="28"/>
      <c r="V842" s="9"/>
      <c r="W842" s="28"/>
      <c r="X842" s="9"/>
    </row>
    <row r="843" spans="13:24" ht="15">
      <c r="M843" s="46"/>
      <c r="N843" s="46"/>
      <c r="O843" s="47"/>
      <c r="P843" s="46"/>
      <c r="Q843" s="47"/>
      <c r="R843" s="38"/>
      <c r="S843" s="38"/>
      <c r="T843" s="39"/>
      <c r="U843" s="28"/>
      <c r="V843" s="9"/>
      <c r="W843" s="28"/>
      <c r="X843" s="9"/>
    </row>
    <row r="844" spans="13:24" ht="15">
      <c r="M844" s="46"/>
      <c r="N844" s="46"/>
      <c r="O844" s="47"/>
      <c r="P844" s="46"/>
      <c r="Q844" s="47"/>
      <c r="R844" s="38"/>
      <c r="S844" s="38"/>
      <c r="T844" s="39"/>
      <c r="U844" s="28"/>
      <c r="V844" s="9"/>
      <c r="W844" s="28"/>
      <c r="X844" s="9"/>
    </row>
    <row r="845" spans="13:24" ht="15">
      <c r="M845" s="46"/>
      <c r="N845" s="46"/>
      <c r="O845" s="47"/>
      <c r="P845" s="46"/>
      <c r="Q845" s="47"/>
      <c r="R845" s="38"/>
      <c r="S845" s="38"/>
      <c r="T845" s="39"/>
      <c r="U845" s="28"/>
      <c r="V845" s="9"/>
      <c r="W845" s="28"/>
      <c r="X845" s="9"/>
    </row>
    <row r="846" spans="13:24" ht="15">
      <c r="M846" s="46"/>
      <c r="N846" s="46"/>
      <c r="O846" s="47"/>
      <c r="P846" s="46"/>
      <c r="Q846" s="47"/>
      <c r="R846" s="38"/>
      <c r="S846" s="38"/>
      <c r="T846" s="39"/>
      <c r="U846" s="28"/>
      <c r="V846" s="9"/>
      <c r="W846" s="28"/>
      <c r="X846" s="9"/>
    </row>
    <row r="847" spans="13:24" ht="15">
      <c r="M847" s="46"/>
      <c r="N847" s="46"/>
      <c r="O847" s="47"/>
      <c r="P847" s="46"/>
      <c r="Q847" s="47"/>
      <c r="R847" s="38"/>
      <c r="S847" s="38"/>
      <c r="T847" s="39"/>
      <c r="U847" s="28"/>
      <c r="V847" s="9"/>
      <c r="W847" s="28"/>
      <c r="X847" s="9"/>
    </row>
    <row r="848" spans="13:24" ht="15">
      <c r="M848" s="46"/>
      <c r="N848" s="46"/>
      <c r="O848" s="47"/>
      <c r="P848" s="46"/>
      <c r="Q848" s="47"/>
      <c r="R848" s="38"/>
      <c r="S848" s="38"/>
      <c r="T848" s="39"/>
      <c r="U848" s="28"/>
      <c r="V848" s="9"/>
      <c r="W848" s="28"/>
      <c r="X848" s="9"/>
    </row>
    <row r="849" spans="13:24" ht="15">
      <c r="M849" s="46"/>
      <c r="N849" s="46"/>
      <c r="O849" s="47"/>
      <c r="P849" s="46"/>
      <c r="Q849" s="47"/>
      <c r="R849" s="38"/>
      <c r="S849" s="38"/>
      <c r="T849" s="39"/>
      <c r="U849" s="28"/>
      <c r="V849" s="9"/>
      <c r="W849" s="28"/>
      <c r="X849" s="9"/>
    </row>
    <row r="850" spans="13:24" ht="15">
      <c r="M850" s="46"/>
      <c r="N850" s="46"/>
      <c r="O850" s="47"/>
      <c r="P850" s="46"/>
      <c r="Q850" s="47"/>
      <c r="R850" s="38"/>
      <c r="S850" s="38"/>
      <c r="T850" s="39"/>
      <c r="U850" s="28"/>
      <c r="V850" s="9"/>
      <c r="W850" s="28"/>
      <c r="X850" s="9"/>
    </row>
    <row r="851" spans="13:24" ht="15">
      <c r="M851" s="46"/>
      <c r="N851" s="46"/>
      <c r="O851" s="47"/>
      <c r="P851" s="46"/>
      <c r="Q851" s="47"/>
      <c r="R851" s="38"/>
      <c r="S851" s="38"/>
      <c r="T851" s="39"/>
      <c r="U851" s="28"/>
      <c r="V851" s="9"/>
      <c r="W851" s="28"/>
      <c r="X851" s="9"/>
    </row>
    <row r="852" spans="13:24" ht="15">
      <c r="M852" s="46"/>
      <c r="N852" s="46"/>
      <c r="O852" s="47"/>
      <c r="P852" s="46"/>
      <c r="Q852" s="47"/>
      <c r="R852" s="38"/>
      <c r="S852" s="38"/>
      <c r="T852" s="39"/>
      <c r="U852" s="28"/>
      <c r="V852" s="9"/>
      <c r="W852" s="28"/>
      <c r="X852" s="9"/>
    </row>
    <row r="853" spans="13:24" ht="15">
      <c r="M853" s="46"/>
      <c r="N853" s="46"/>
      <c r="O853" s="47"/>
      <c r="P853" s="46"/>
      <c r="Q853" s="47"/>
      <c r="R853" s="38"/>
      <c r="S853" s="38"/>
      <c r="T853" s="39"/>
      <c r="U853" s="28"/>
      <c r="V853" s="9"/>
      <c r="W853" s="28"/>
      <c r="X853" s="9"/>
    </row>
    <row r="854" spans="13:24" ht="15">
      <c r="M854" s="46"/>
      <c r="N854" s="46"/>
      <c r="O854" s="47"/>
      <c r="P854" s="46"/>
      <c r="Q854" s="47"/>
      <c r="R854" s="38"/>
      <c r="S854" s="38"/>
      <c r="T854" s="39"/>
      <c r="U854" s="28"/>
      <c r="V854" s="9"/>
      <c r="W854" s="28"/>
      <c r="X854" s="9"/>
    </row>
    <row r="855" spans="13:24" ht="15">
      <c r="M855" s="46"/>
      <c r="N855" s="46"/>
      <c r="O855" s="47"/>
      <c r="P855" s="46"/>
      <c r="Q855" s="47"/>
      <c r="R855" s="38"/>
      <c r="S855" s="38"/>
      <c r="T855" s="39"/>
      <c r="U855" s="28"/>
      <c r="V855" s="9"/>
      <c r="W855" s="28"/>
      <c r="X855" s="9"/>
    </row>
    <row r="856" spans="13:24" ht="15">
      <c r="M856" s="46"/>
      <c r="N856" s="46"/>
      <c r="O856" s="47"/>
      <c r="P856" s="46"/>
      <c r="Q856" s="47"/>
      <c r="R856" s="38"/>
      <c r="S856" s="38"/>
      <c r="T856" s="39"/>
      <c r="U856" s="28"/>
      <c r="V856" s="9"/>
      <c r="W856" s="28"/>
      <c r="X856" s="9"/>
    </row>
    <row r="857" spans="13:24" ht="15">
      <c r="M857" s="46"/>
      <c r="N857" s="46"/>
      <c r="O857" s="47"/>
      <c r="P857" s="46"/>
      <c r="Q857" s="47"/>
      <c r="R857" s="38"/>
      <c r="S857" s="38"/>
      <c r="T857" s="39"/>
      <c r="U857" s="28"/>
      <c r="V857" s="9"/>
      <c r="W857" s="28"/>
      <c r="X857" s="9"/>
    </row>
    <row r="858" spans="13:24" ht="15">
      <c r="M858" s="46"/>
      <c r="N858" s="46"/>
      <c r="O858" s="47"/>
      <c r="P858" s="46"/>
      <c r="Q858" s="47"/>
      <c r="R858" s="38"/>
      <c r="S858" s="38"/>
      <c r="T858" s="39"/>
      <c r="U858" s="28"/>
      <c r="V858" s="9"/>
      <c r="W858" s="28"/>
      <c r="X858" s="9"/>
    </row>
    <row r="859" spans="13:24" ht="15">
      <c r="M859" s="46"/>
      <c r="N859" s="46"/>
      <c r="O859" s="47"/>
      <c r="P859" s="46"/>
      <c r="Q859" s="47"/>
      <c r="R859" s="38"/>
      <c r="S859" s="38"/>
      <c r="T859" s="39"/>
      <c r="U859" s="28"/>
      <c r="V859" s="9"/>
      <c r="W859" s="28"/>
      <c r="X859" s="9"/>
    </row>
    <row r="860" spans="13:24" ht="15">
      <c r="M860" s="46"/>
      <c r="N860" s="46"/>
      <c r="O860" s="47"/>
      <c r="P860" s="46"/>
      <c r="Q860" s="47"/>
      <c r="R860" s="38"/>
      <c r="S860" s="38"/>
      <c r="T860" s="39"/>
      <c r="U860" s="28"/>
      <c r="V860" s="9"/>
      <c r="W860" s="28"/>
      <c r="X860" s="9"/>
    </row>
    <row r="861" spans="13:24" ht="15">
      <c r="M861" s="46"/>
      <c r="N861" s="46"/>
      <c r="O861" s="47"/>
      <c r="P861" s="46"/>
      <c r="Q861" s="47"/>
      <c r="R861" s="38"/>
      <c r="S861" s="38"/>
      <c r="T861" s="39"/>
      <c r="U861" s="28"/>
      <c r="V861" s="9"/>
      <c r="W861" s="28"/>
      <c r="X861" s="9"/>
    </row>
    <row r="862" spans="13:24" ht="15">
      <c r="M862" s="46"/>
      <c r="N862" s="46"/>
      <c r="O862" s="47"/>
      <c r="P862" s="46"/>
      <c r="Q862" s="47"/>
      <c r="R862" s="38"/>
      <c r="S862" s="38"/>
      <c r="T862" s="39"/>
      <c r="U862" s="28"/>
      <c r="V862" s="9"/>
      <c r="W862" s="28"/>
      <c r="X862" s="9"/>
    </row>
    <row r="863" spans="13:24" ht="15">
      <c r="M863" s="46"/>
      <c r="N863" s="46"/>
      <c r="O863" s="47"/>
      <c r="P863" s="46"/>
      <c r="Q863" s="47"/>
      <c r="R863" s="38"/>
      <c r="S863" s="38"/>
      <c r="T863" s="39"/>
      <c r="U863" s="28"/>
      <c r="V863" s="9"/>
      <c r="W863" s="28"/>
      <c r="X863" s="9"/>
    </row>
    <row r="864" spans="13:24" ht="15">
      <c r="M864" s="46"/>
      <c r="N864" s="46"/>
      <c r="O864" s="47"/>
      <c r="P864" s="46"/>
      <c r="Q864" s="47"/>
      <c r="R864" s="38"/>
      <c r="S864" s="38"/>
      <c r="T864" s="39"/>
      <c r="U864" s="28"/>
      <c r="V864" s="9"/>
      <c r="W864" s="28"/>
      <c r="X864" s="9"/>
    </row>
    <row r="865" spans="13:24" ht="15">
      <c r="M865" s="46"/>
      <c r="N865" s="46"/>
      <c r="O865" s="47"/>
      <c r="P865" s="46"/>
      <c r="Q865" s="47"/>
      <c r="R865" s="38"/>
      <c r="S865" s="38"/>
      <c r="T865" s="39"/>
      <c r="U865" s="28"/>
      <c r="V865" s="9"/>
      <c r="W865" s="28"/>
      <c r="X865" s="9"/>
    </row>
    <row r="866" spans="13:24" ht="15">
      <c r="M866" s="46"/>
      <c r="N866" s="46"/>
      <c r="O866" s="47"/>
      <c r="P866" s="46"/>
      <c r="Q866" s="47"/>
      <c r="R866" s="38"/>
      <c r="S866" s="38"/>
      <c r="T866" s="39"/>
      <c r="U866" s="28"/>
      <c r="V866" s="9"/>
      <c r="W866" s="28"/>
      <c r="X866" s="9"/>
    </row>
    <row r="867" spans="13:24" ht="15">
      <c r="M867" s="46"/>
      <c r="N867" s="46"/>
      <c r="O867" s="47"/>
      <c r="P867" s="46"/>
      <c r="Q867" s="47"/>
      <c r="R867" s="38"/>
      <c r="S867" s="38"/>
      <c r="T867" s="39"/>
      <c r="U867" s="28"/>
      <c r="V867" s="9"/>
      <c r="W867" s="28"/>
      <c r="X867" s="9"/>
    </row>
    <row r="868" spans="13:24" ht="15">
      <c r="M868" s="46"/>
      <c r="N868" s="46"/>
      <c r="O868" s="47"/>
      <c r="P868" s="46"/>
      <c r="Q868" s="47"/>
      <c r="R868" s="38"/>
      <c r="S868" s="38"/>
      <c r="T868" s="39"/>
      <c r="U868" s="28"/>
      <c r="V868" s="9"/>
      <c r="W868" s="28"/>
      <c r="X868" s="9"/>
    </row>
    <row r="869" spans="13:24" ht="15">
      <c r="M869" s="46"/>
      <c r="N869" s="46"/>
      <c r="O869" s="47"/>
      <c r="P869" s="46"/>
      <c r="Q869" s="47"/>
      <c r="R869" s="38"/>
      <c r="S869" s="38"/>
      <c r="T869" s="39"/>
      <c r="U869" s="28"/>
      <c r="V869" s="9"/>
      <c r="W869" s="28"/>
      <c r="X869" s="9"/>
    </row>
    <row r="870" spans="13:24" ht="15">
      <c r="M870" s="46"/>
      <c r="N870" s="46"/>
      <c r="O870" s="47"/>
      <c r="P870" s="46"/>
      <c r="Q870" s="47"/>
      <c r="R870" s="38"/>
      <c r="S870" s="38"/>
      <c r="T870" s="39"/>
      <c r="U870" s="28"/>
      <c r="V870" s="9"/>
      <c r="W870" s="28"/>
      <c r="X870" s="9"/>
    </row>
    <row r="871" spans="13:24" ht="15">
      <c r="M871" s="46"/>
      <c r="N871" s="46"/>
      <c r="O871" s="47"/>
      <c r="P871" s="46"/>
      <c r="Q871" s="47"/>
      <c r="R871" s="38"/>
      <c r="S871" s="38"/>
      <c r="T871" s="39"/>
      <c r="U871" s="28"/>
      <c r="V871" s="9"/>
      <c r="W871" s="28"/>
      <c r="X871" s="9"/>
    </row>
    <row r="872" spans="13:24" ht="15">
      <c r="M872" s="46"/>
      <c r="N872" s="46"/>
      <c r="O872" s="47"/>
      <c r="P872" s="46"/>
      <c r="Q872" s="47"/>
      <c r="R872" s="38"/>
      <c r="S872" s="38"/>
      <c r="T872" s="39"/>
      <c r="U872" s="28"/>
      <c r="V872" s="9"/>
      <c r="W872" s="28"/>
      <c r="X872" s="9"/>
    </row>
    <row r="873" spans="13:24" ht="15">
      <c r="M873" s="46"/>
      <c r="N873" s="46"/>
      <c r="O873" s="47"/>
      <c r="P873" s="46"/>
      <c r="Q873" s="47"/>
      <c r="R873" s="38"/>
      <c r="S873" s="38"/>
      <c r="T873" s="39"/>
      <c r="U873" s="28"/>
      <c r="V873" s="9"/>
      <c r="W873" s="28"/>
      <c r="X873" s="9"/>
    </row>
    <row r="874" spans="13:24" ht="15">
      <c r="M874" s="46"/>
      <c r="N874" s="46"/>
      <c r="O874" s="47"/>
      <c r="P874" s="46"/>
      <c r="Q874" s="47"/>
      <c r="R874" s="38"/>
      <c r="S874" s="38"/>
      <c r="T874" s="39"/>
      <c r="U874" s="28"/>
      <c r="V874" s="9"/>
      <c r="W874" s="28"/>
      <c r="X874" s="9"/>
    </row>
    <row r="875" spans="13:24" ht="15">
      <c r="M875" s="46"/>
      <c r="N875" s="46"/>
      <c r="O875" s="47"/>
      <c r="P875" s="46"/>
      <c r="Q875" s="47"/>
      <c r="R875" s="38"/>
      <c r="S875" s="38"/>
      <c r="T875" s="39"/>
      <c r="U875" s="28"/>
      <c r="V875" s="9"/>
      <c r="W875" s="28"/>
      <c r="X875" s="9"/>
    </row>
    <row r="876" spans="13:24" ht="15">
      <c r="M876" s="46"/>
      <c r="N876" s="46"/>
      <c r="O876" s="47"/>
      <c r="P876" s="46"/>
      <c r="Q876" s="47"/>
      <c r="R876" s="38"/>
      <c r="S876" s="38"/>
      <c r="T876" s="39"/>
      <c r="U876" s="28"/>
      <c r="V876" s="9"/>
      <c r="W876" s="28"/>
      <c r="X876" s="9"/>
    </row>
    <row r="877" spans="13:24" ht="15">
      <c r="M877" s="46"/>
      <c r="N877" s="46"/>
      <c r="O877" s="47"/>
      <c r="P877" s="46"/>
      <c r="Q877" s="47"/>
      <c r="R877" s="38"/>
      <c r="S877" s="38"/>
      <c r="T877" s="39"/>
      <c r="U877" s="28"/>
      <c r="V877" s="9"/>
      <c r="W877" s="28"/>
      <c r="X877" s="9"/>
    </row>
    <row r="878" spans="13:24" ht="15">
      <c r="M878" s="46"/>
      <c r="N878" s="46"/>
      <c r="O878" s="47"/>
      <c r="P878" s="46"/>
      <c r="Q878" s="47"/>
      <c r="R878" s="38"/>
      <c r="S878" s="38"/>
      <c r="T878" s="39"/>
      <c r="U878" s="28"/>
      <c r="V878" s="9"/>
      <c r="W878" s="28"/>
      <c r="X878" s="9"/>
    </row>
    <row r="879" spans="13:24" ht="15">
      <c r="M879" s="46"/>
      <c r="N879" s="46"/>
      <c r="O879" s="47"/>
      <c r="P879" s="46"/>
      <c r="Q879" s="47"/>
      <c r="R879" s="38"/>
      <c r="S879" s="38"/>
      <c r="T879" s="39"/>
      <c r="U879" s="28"/>
      <c r="V879" s="9"/>
      <c r="W879" s="28"/>
      <c r="X879" s="9"/>
    </row>
    <row r="880" spans="13:24" ht="15">
      <c r="M880" s="46"/>
      <c r="N880" s="46"/>
      <c r="O880" s="47"/>
      <c r="P880" s="46"/>
      <c r="Q880" s="47"/>
      <c r="R880" s="38"/>
      <c r="S880" s="38"/>
      <c r="T880" s="39"/>
      <c r="U880" s="28"/>
      <c r="V880" s="9"/>
      <c r="W880" s="28"/>
      <c r="X880" s="9"/>
    </row>
    <row r="881" spans="13:24" ht="15">
      <c r="M881" s="46"/>
      <c r="N881" s="46"/>
      <c r="O881" s="47"/>
      <c r="P881" s="46"/>
      <c r="Q881" s="47"/>
      <c r="R881" s="38"/>
      <c r="S881" s="38"/>
      <c r="T881" s="39"/>
      <c r="U881" s="28"/>
      <c r="V881" s="9"/>
      <c r="W881" s="28"/>
      <c r="X881" s="9"/>
    </row>
    <row r="882" spans="13:24" ht="15">
      <c r="M882" s="46"/>
      <c r="N882" s="46"/>
      <c r="O882" s="47"/>
      <c r="P882" s="46"/>
      <c r="Q882" s="47"/>
      <c r="R882" s="38"/>
      <c r="S882" s="38"/>
      <c r="T882" s="39"/>
      <c r="U882" s="28"/>
      <c r="V882" s="9"/>
      <c r="W882" s="28"/>
      <c r="X882" s="9"/>
    </row>
    <row r="883" spans="13:24" ht="15">
      <c r="M883" s="46"/>
      <c r="N883" s="46"/>
      <c r="O883" s="47"/>
      <c r="P883" s="46"/>
      <c r="Q883" s="47"/>
      <c r="R883" s="38"/>
      <c r="S883" s="38"/>
      <c r="T883" s="39"/>
      <c r="U883" s="28"/>
      <c r="V883" s="9"/>
      <c r="W883" s="28"/>
      <c r="X883" s="9"/>
    </row>
    <row r="884" spans="13:24" ht="15">
      <c r="M884" s="46"/>
      <c r="N884" s="46"/>
      <c r="O884" s="47"/>
      <c r="P884" s="46"/>
      <c r="Q884" s="47"/>
      <c r="R884" s="38"/>
      <c r="S884" s="38"/>
      <c r="T884" s="39"/>
      <c r="U884" s="28"/>
      <c r="V884" s="9"/>
      <c r="W884" s="28"/>
      <c r="X884" s="9"/>
    </row>
    <row r="885" spans="13:24" ht="15">
      <c r="M885" s="46"/>
      <c r="N885" s="46"/>
      <c r="O885" s="47"/>
      <c r="P885" s="46"/>
      <c r="Q885" s="47"/>
      <c r="R885" s="38"/>
      <c r="S885" s="38"/>
      <c r="T885" s="39"/>
      <c r="U885" s="28"/>
      <c r="V885" s="9"/>
      <c r="W885" s="28"/>
      <c r="X885" s="9"/>
    </row>
    <row r="886" spans="13:24" ht="15">
      <c r="M886" s="46"/>
      <c r="N886" s="46"/>
      <c r="O886" s="47"/>
      <c r="P886" s="46"/>
      <c r="Q886" s="47"/>
      <c r="R886" s="38"/>
      <c r="S886" s="38"/>
      <c r="T886" s="39"/>
      <c r="U886" s="28"/>
      <c r="V886" s="9"/>
      <c r="W886" s="28"/>
      <c r="X886" s="9"/>
    </row>
    <row r="887" spans="13:24" ht="15">
      <c r="M887" s="46"/>
      <c r="N887" s="46"/>
      <c r="O887" s="47"/>
      <c r="P887" s="46"/>
      <c r="Q887" s="47"/>
      <c r="R887" s="38"/>
      <c r="S887" s="38"/>
      <c r="T887" s="39"/>
      <c r="U887" s="28"/>
      <c r="V887" s="9"/>
      <c r="W887" s="28"/>
      <c r="X887" s="9"/>
    </row>
    <row r="888" spans="13:24" ht="15">
      <c r="M888" s="46"/>
      <c r="N888" s="46"/>
      <c r="O888" s="47"/>
      <c r="P888" s="46"/>
      <c r="Q888" s="47"/>
      <c r="R888" s="38"/>
      <c r="S888" s="38"/>
      <c r="T888" s="39"/>
      <c r="U888" s="28"/>
      <c r="V888" s="9"/>
      <c r="W888" s="28"/>
      <c r="X888" s="9"/>
    </row>
    <row r="889" spans="13:24" ht="15">
      <c r="M889" s="46"/>
      <c r="N889" s="46"/>
      <c r="O889" s="47"/>
      <c r="P889" s="46"/>
      <c r="Q889" s="47"/>
      <c r="R889" s="38"/>
      <c r="S889" s="38"/>
      <c r="T889" s="39"/>
      <c r="U889" s="28"/>
      <c r="V889" s="9"/>
      <c r="W889" s="28"/>
      <c r="X889" s="9"/>
    </row>
    <row r="890" spans="13:24" ht="15">
      <c r="M890" s="46"/>
      <c r="N890" s="46"/>
      <c r="O890" s="47"/>
      <c r="P890" s="46"/>
      <c r="Q890" s="47"/>
      <c r="R890" s="38"/>
      <c r="S890" s="38"/>
      <c r="T890" s="39"/>
      <c r="U890" s="28"/>
      <c r="V890" s="9"/>
      <c r="W890" s="28"/>
      <c r="X890" s="9"/>
    </row>
    <row r="891" spans="13:24" ht="15">
      <c r="M891" s="46"/>
      <c r="N891" s="46"/>
      <c r="O891" s="47"/>
      <c r="P891" s="46"/>
      <c r="Q891" s="47"/>
      <c r="R891" s="38"/>
      <c r="S891" s="38"/>
      <c r="T891" s="39"/>
      <c r="U891" s="28"/>
      <c r="V891" s="9"/>
      <c r="W891" s="28"/>
      <c r="X891" s="9"/>
    </row>
    <row r="892" spans="13:24" ht="15">
      <c r="M892" s="46"/>
      <c r="N892" s="46"/>
      <c r="O892" s="47"/>
      <c r="P892" s="46"/>
      <c r="Q892" s="47"/>
      <c r="R892" s="38"/>
      <c r="S892" s="38"/>
      <c r="T892" s="39"/>
      <c r="U892" s="28"/>
      <c r="V892" s="9"/>
      <c r="W892" s="28"/>
      <c r="X892" s="9"/>
    </row>
    <row r="893" spans="13:24" ht="15">
      <c r="M893" s="46"/>
      <c r="N893" s="46"/>
      <c r="O893" s="47"/>
      <c r="P893" s="46"/>
      <c r="Q893" s="47"/>
      <c r="R893" s="38"/>
      <c r="S893" s="38"/>
      <c r="T893" s="39"/>
      <c r="U893" s="28"/>
      <c r="V893" s="9"/>
      <c r="W893" s="28"/>
      <c r="X893" s="9"/>
    </row>
    <row r="894" spans="13:24" ht="15">
      <c r="M894" s="46"/>
      <c r="N894" s="46"/>
      <c r="O894" s="47"/>
      <c r="P894" s="46"/>
      <c r="Q894" s="47"/>
      <c r="R894" s="38"/>
      <c r="S894" s="38"/>
      <c r="T894" s="39"/>
      <c r="U894" s="28"/>
      <c r="V894" s="9"/>
      <c r="W894" s="28"/>
      <c r="X894" s="9"/>
    </row>
    <row r="895" spans="13:24" ht="15">
      <c r="M895" s="46"/>
      <c r="N895" s="46"/>
      <c r="O895" s="47"/>
      <c r="P895" s="46"/>
      <c r="Q895" s="47"/>
      <c r="R895" s="38"/>
      <c r="S895" s="38"/>
      <c r="T895" s="39"/>
      <c r="U895" s="28"/>
      <c r="V895" s="9"/>
      <c r="W895" s="28"/>
      <c r="X895" s="9"/>
    </row>
    <row r="896" spans="13:24" ht="15">
      <c r="M896" s="46"/>
      <c r="N896" s="46"/>
      <c r="O896" s="47"/>
      <c r="P896" s="46"/>
      <c r="Q896" s="47"/>
      <c r="R896" s="38"/>
      <c r="S896" s="38"/>
      <c r="T896" s="39"/>
      <c r="U896" s="28"/>
      <c r="V896" s="9"/>
      <c r="W896" s="28"/>
      <c r="X896" s="9"/>
    </row>
    <row r="897" spans="13:24" ht="15">
      <c r="M897" s="46"/>
      <c r="N897" s="46"/>
      <c r="O897" s="47"/>
      <c r="P897" s="46"/>
      <c r="Q897" s="47"/>
      <c r="R897" s="38"/>
      <c r="S897" s="38"/>
      <c r="T897" s="39"/>
      <c r="U897" s="28"/>
      <c r="V897" s="9"/>
      <c r="W897" s="28"/>
      <c r="X897" s="9"/>
    </row>
    <row r="898" spans="13:24" ht="15">
      <c r="M898" s="46"/>
      <c r="N898" s="46"/>
      <c r="O898" s="47"/>
      <c r="P898" s="46"/>
      <c r="Q898" s="47"/>
      <c r="R898" s="38"/>
      <c r="S898" s="38"/>
      <c r="T898" s="39"/>
      <c r="U898" s="28"/>
      <c r="V898" s="9"/>
      <c r="W898" s="28"/>
      <c r="X898" s="9"/>
    </row>
    <row r="899" spans="13:24" ht="15">
      <c r="M899" s="46"/>
      <c r="N899" s="46"/>
      <c r="O899" s="47"/>
      <c r="P899" s="46"/>
      <c r="Q899" s="47"/>
      <c r="R899" s="38"/>
      <c r="S899" s="38"/>
      <c r="T899" s="39"/>
      <c r="U899" s="28"/>
      <c r="V899" s="9"/>
      <c r="W899" s="28"/>
      <c r="X899" s="9"/>
    </row>
    <row r="900" spans="13:24" ht="15">
      <c r="M900" s="46"/>
      <c r="N900" s="46"/>
      <c r="O900" s="47"/>
      <c r="P900" s="46"/>
      <c r="Q900" s="47"/>
      <c r="R900" s="38"/>
      <c r="S900" s="38"/>
      <c r="T900" s="39"/>
      <c r="U900" s="28"/>
      <c r="V900" s="9"/>
      <c r="W900" s="28"/>
      <c r="X900" s="9"/>
    </row>
    <row r="901" spans="13:24" ht="15">
      <c r="M901" s="46"/>
      <c r="N901" s="46"/>
      <c r="O901" s="47"/>
      <c r="P901" s="46"/>
      <c r="Q901" s="47"/>
      <c r="R901" s="38"/>
      <c r="S901" s="38"/>
      <c r="T901" s="39"/>
      <c r="U901" s="28"/>
      <c r="V901" s="9"/>
      <c r="W901" s="28"/>
      <c r="X901" s="9"/>
    </row>
    <row r="902" spans="13:24" ht="15">
      <c r="M902" s="46"/>
      <c r="N902" s="46"/>
      <c r="O902" s="47"/>
      <c r="P902" s="46"/>
      <c r="Q902" s="47"/>
      <c r="R902" s="38"/>
      <c r="S902" s="38"/>
      <c r="T902" s="39"/>
      <c r="U902" s="28"/>
      <c r="V902" s="9"/>
      <c r="W902" s="28"/>
      <c r="X902" s="9"/>
    </row>
    <row r="903" spans="13:24" ht="15">
      <c r="M903" s="46"/>
      <c r="N903" s="46"/>
      <c r="O903" s="47"/>
      <c r="P903" s="46"/>
      <c r="Q903" s="47"/>
      <c r="R903" s="38"/>
      <c r="S903" s="38"/>
      <c r="T903" s="39"/>
      <c r="U903" s="28"/>
      <c r="V903" s="9"/>
      <c r="W903" s="28"/>
      <c r="X903" s="9"/>
    </row>
    <row r="904" spans="13:24" ht="15">
      <c r="M904" s="46"/>
      <c r="N904" s="46"/>
      <c r="O904" s="47"/>
      <c r="P904" s="46"/>
      <c r="Q904" s="47"/>
      <c r="R904" s="38"/>
      <c r="S904" s="38"/>
      <c r="T904" s="39"/>
      <c r="U904" s="28"/>
      <c r="V904" s="9"/>
      <c r="W904" s="28"/>
      <c r="X904" s="9"/>
    </row>
    <row r="905" spans="13:24" ht="15">
      <c r="M905" s="46"/>
      <c r="N905" s="46"/>
      <c r="O905" s="47"/>
      <c r="P905" s="46"/>
      <c r="Q905" s="47"/>
      <c r="R905" s="38"/>
      <c r="S905" s="38"/>
      <c r="T905" s="39"/>
      <c r="U905" s="28"/>
      <c r="V905" s="9"/>
      <c r="W905" s="28"/>
      <c r="X905" s="9"/>
    </row>
    <row r="906" spans="13:24" ht="15">
      <c r="M906" s="46"/>
      <c r="N906" s="46"/>
      <c r="O906" s="47"/>
      <c r="P906" s="46"/>
      <c r="Q906" s="47"/>
      <c r="R906" s="38"/>
      <c r="S906" s="38"/>
      <c r="T906" s="39"/>
      <c r="U906" s="28"/>
      <c r="V906" s="9"/>
      <c r="W906" s="28"/>
      <c r="X906" s="9"/>
    </row>
    <row r="907" spans="13:24" ht="15">
      <c r="M907" s="46"/>
      <c r="N907" s="46"/>
      <c r="O907" s="47"/>
      <c r="P907" s="46"/>
      <c r="Q907" s="47"/>
      <c r="R907" s="38"/>
      <c r="S907" s="38"/>
      <c r="T907" s="39"/>
      <c r="U907" s="28"/>
      <c r="V907" s="9"/>
      <c r="W907" s="28"/>
      <c r="X907" s="9"/>
    </row>
    <row r="908" spans="13:24" ht="15">
      <c r="M908" s="46"/>
      <c r="N908" s="46"/>
      <c r="O908" s="47"/>
      <c r="P908" s="46"/>
      <c r="Q908" s="47"/>
      <c r="R908" s="38"/>
      <c r="S908" s="38"/>
      <c r="T908" s="39"/>
      <c r="U908" s="28"/>
      <c r="V908" s="9"/>
      <c r="W908" s="28"/>
      <c r="X908" s="9"/>
    </row>
    <row r="909" spans="13:24" ht="15">
      <c r="M909" s="46"/>
      <c r="N909" s="46"/>
      <c r="O909" s="47"/>
      <c r="P909" s="46"/>
      <c r="Q909" s="47"/>
      <c r="R909" s="38"/>
      <c r="S909" s="38"/>
      <c r="T909" s="39"/>
      <c r="U909" s="28"/>
      <c r="V909" s="9"/>
      <c r="W909" s="28"/>
      <c r="X909" s="9"/>
    </row>
    <row r="910" spans="13:24" ht="15">
      <c r="M910" s="46"/>
      <c r="N910" s="46"/>
      <c r="O910" s="47"/>
      <c r="P910" s="46"/>
      <c r="Q910" s="47"/>
      <c r="R910" s="38"/>
      <c r="S910" s="38"/>
      <c r="T910" s="39"/>
      <c r="U910" s="28"/>
      <c r="V910" s="9"/>
      <c r="W910" s="28"/>
      <c r="X910" s="9"/>
    </row>
    <row r="911" spans="13:24" ht="15">
      <c r="M911" s="46"/>
      <c r="N911" s="46"/>
      <c r="O911" s="47"/>
      <c r="P911" s="46"/>
      <c r="Q911" s="47"/>
      <c r="R911" s="38"/>
      <c r="S911" s="38"/>
      <c r="T911" s="39"/>
      <c r="U911" s="28"/>
      <c r="V911" s="9"/>
      <c r="W911" s="28"/>
      <c r="X911" s="9"/>
    </row>
    <row r="912" spans="13:24" ht="15">
      <c r="M912" s="46"/>
      <c r="N912" s="46"/>
      <c r="O912" s="47"/>
      <c r="P912" s="46"/>
      <c r="Q912" s="47"/>
      <c r="R912" s="38"/>
      <c r="S912" s="38"/>
      <c r="T912" s="39"/>
      <c r="U912" s="28"/>
      <c r="V912" s="9"/>
      <c r="W912" s="28"/>
      <c r="X912" s="9"/>
    </row>
    <row r="913" spans="13:24" ht="15">
      <c r="M913" s="46"/>
      <c r="N913" s="46"/>
      <c r="O913" s="47"/>
      <c r="P913" s="46"/>
      <c r="Q913" s="47"/>
      <c r="R913" s="38"/>
      <c r="S913" s="38"/>
      <c r="T913" s="39"/>
      <c r="U913" s="28"/>
      <c r="V913" s="9"/>
      <c r="W913" s="28"/>
      <c r="X913" s="9"/>
    </row>
    <row r="914" spans="13:24" ht="15">
      <c r="M914" s="46"/>
      <c r="N914" s="46"/>
      <c r="O914" s="47"/>
      <c r="P914" s="46"/>
      <c r="Q914" s="47"/>
      <c r="R914" s="38"/>
      <c r="S914" s="38"/>
      <c r="T914" s="39"/>
      <c r="U914" s="28"/>
      <c r="V914" s="9"/>
      <c r="W914" s="28"/>
      <c r="X914" s="9"/>
    </row>
    <row r="915" spans="13:24" ht="15">
      <c r="M915" s="46"/>
      <c r="N915" s="46"/>
      <c r="O915" s="47"/>
      <c r="P915" s="46"/>
      <c r="Q915" s="47"/>
      <c r="R915" s="38"/>
      <c r="S915" s="38"/>
      <c r="T915" s="39"/>
      <c r="U915" s="28"/>
      <c r="V915" s="9"/>
      <c r="W915" s="28"/>
      <c r="X915" s="9"/>
    </row>
    <row r="916" spans="13:24" ht="15">
      <c r="M916" s="46"/>
      <c r="N916" s="48"/>
      <c r="O916" s="47"/>
      <c r="P916" s="46"/>
      <c r="Q916" s="47"/>
      <c r="R916" s="38"/>
      <c r="S916" s="38"/>
      <c r="T916" s="39"/>
      <c r="U916" s="28"/>
      <c r="V916" s="9"/>
      <c r="W916" s="28"/>
      <c r="X916" s="9"/>
    </row>
    <row r="917" spans="13:24" ht="15">
      <c r="M917" s="46"/>
      <c r="N917" s="48"/>
      <c r="O917" s="47"/>
      <c r="P917" s="46"/>
      <c r="Q917" s="47"/>
      <c r="R917" s="38"/>
      <c r="S917" s="38"/>
      <c r="T917" s="39"/>
      <c r="U917" s="28"/>
      <c r="V917" s="9"/>
      <c r="W917" s="28"/>
      <c r="X917" s="9"/>
    </row>
    <row r="918" spans="13:24" ht="15">
      <c r="M918" s="46"/>
      <c r="N918" s="48"/>
      <c r="O918" s="47"/>
      <c r="P918" s="46"/>
      <c r="Q918" s="47"/>
      <c r="R918" s="38"/>
      <c r="S918" s="38"/>
      <c r="T918" s="39"/>
      <c r="U918" s="28"/>
      <c r="V918" s="9"/>
      <c r="W918" s="28"/>
      <c r="X918" s="9"/>
    </row>
    <row r="919" spans="13:24" ht="15">
      <c r="M919" s="46"/>
      <c r="N919" s="48"/>
      <c r="O919" s="47"/>
      <c r="P919" s="46"/>
      <c r="Q919" s="47"/>
      <c r="R919" s="38"/>
      <c r="S919" s="38"/>
      <c r="T919" s="39"/>
      <c r="U919" s="28"/>
      <c r="V919" s="9"/>
      <c r="W919" s="28"/>
      <c r="X919" s="9"/>
    </row>
    <row r="920" spans="13:24" ht="15">
      <c r="M920" s="46"/>
      <c r="N920" s="48"/>
      <c r="O920" s="47"/>
      <c r="P920" s="46"/>
      <c r="Q920" s="47"/>
      <c r="R920" s="38"/>
      <c r="S920" s="38"/>
      <c r="T920" s="39"/>
      <c r="U920" s="28"/>
      <c r="V920" s="9"/>
      <c r="W920" s="28"/>
      <c r="X920" s="9"/>
    </row>
    <row r="921" spans="13:24" ht="15">
      <c r="M921" s="46"/>
      <c r="N921" s="48"/>
      <c r="O921" s="47"/>
      <c r="P921" s="46"/>
      <c r="Q921" s="47"/>
      <c r="R921" s="38"/>
      <c r="S921" s="38"/>
      <c r="T921" s="39"/>
      <c r="U921" s="28"/>
      <c r="V921" s="9"/>
      <c r="W921" s="28"/>
      <c r="X921" s="9"/>
    </row>
    <row r="922" spans="13:24" ht="15">
      <c r="M922" s="46"/>
      <c r="N922" s="48"/>
      <c r="O922" s="47"/>
      <c r="P922" s="46"/>
      <c r="Q922" s="47"/>
      <c r="R922" s="38"/>
      <c r="S922" s="38"/>
      <c r="T922" s="39"/>
      <c r="U922" s="28"/>
      <c r="V922" s="9"/>
      <c r="W922" s="28"/>
      <c r="X922" s="9"/>
    </row>
    <row r="923" spans="13:24" ht="15">
      <c r="M923" s="46"/>
      <c r="N923" s="48"/>
      <c r="O923" s="47"/>
      <c r="P923" s="46"/>
      <c r="Q923" s="47"/>
      <c r="R923" s="38"/>
      <c r="S923" s="38"/>
      <c r="T923" s="39"/>
      <c r="U923" s="28"/>
      <c r="V923" s="9"/>
      <c r="W923" s="28"/>
      <c r="X923" s="9"/>
    </row>
    <row r="924" spans="13:24" ht="15">
      <c r="M924" s="46"/>
      <c r="N924" s="48"/>
      <c r="O924" s="47"/>
      <c r="P924" s="46"/>
      <c r="Q924" s="47"/>
      <c r="R924" s="38"/>
      <c r="S924" s="38"/>
      <c r="T924" s="39"/>
      <c r="U924" s="28"/>
      <c r="V924" s="9"/>
      <c r="W924" s="28"/>
      <c r="X924" s="9"/>
    </row>
    <row r="925" spans="13:24" ht="15">
      <c r="M925" s="46"/>
      <c r="N925" s="48"/>
      <c r="O925" s="47"/>
      <c r="P925" s="46"/>
      <c r="Q925" s="47"/>
      <c r="R925" s="38"/>
      <c r="S925" s="38"/>
      <c r="T925" s="39"/>
      <c r="U925" s="28"/>
      <c r="V925" s="9"/>
      <c r="W925" s="28"/>
      <c r="X925" s="9"/>
    </row>
    <row r="926" spans="13:24" ht="15">
      <c r="M926" s="46"/>
      <c r="N926" s="48"/>
      <c r="O926" s="47"/>
      <c r="P926" s="46"/>
      <c r="Q926" s="47"/>
      <c r="R926" s="38"/>
      <c r="S926" s="38"/>
      <c r="T926" s="39"/>
      <c r="U926" s="28"/>
      <c r="V926" s="9"/>
      <c r="W926" s="28"/>
      <c r="X926" s="9"/>
    </row>
    <row r="927" spans="13:24" ht="15">
      <c r="M927" s="46"/>
      <c r="N927" s="48"/>
      <c r="O927" s="47"/>
      <c r="P927" s="46"/>
      <c r="Q927" s="47"/>
      <c r="R927" s="38"/>
      <c r="S927" s="38"/>
      <c r="T927" s="39"/>
      <c r="U927" s="28"/>
      <c r="V927" s="9"/>
      <c r="W927" s="28"/>
      <c r="X927" s="9"/>
    </row>
    <row r="928" spans="13:24" ht="15">
      <c r="M928" s="46"/>
      <c r="N928" s="48"/>
      <c r="O928" s="47"/>
      <c r="P928" s="46"/>
      <c r="Q928" s="47"/>
      <c r="R928" s="38"/>
      <c r="S928" s="38"/>
      <c r="T928" s="39"/>
      <c r="U928" s="28"/>
      <c r="V928" s="9"/>
      <c r="W928" s="28"/>
      <c r="X928" s="9"/>
    </row>
    <row r="929" spans="13:24" ht="15">
      <c r="M929" s="46"/>
      <c r="N929" s="46"/>
      <c r="O929" s="47"/>
      <c r="P929" s="46"/>
      <c r="Q929" s="47"/>
      <c r="R929" s="38"/>
      <c r="S929" s="38"/>
      <c r="T929" s="39"/>
      <c r="U929" s="28"/>
      <c r="V929" s="9"/>
      <c r="W929" s="28"/>
      <c r="X929" s="9"/>
    </row>
    <row r="930" spans="13:24" ht="15">
      <c r="M930" s="46"/>
      <c r="N930" s="48"/>
      <c r="O930" s="47"/>
      <c r="P930" s="46"/>
      <c r="Q930" s="47"/>
      <c r="R930" s="38"/>
      <c r="S930" s="38"/>
      <c r="T930" s="39"/>
      <c r="U930" s="28"/>
      <c r="V930" s="9"/>
      <c r="W930" s="28"/>
      <c r="X930" s="9"/>
    </row>
    <row r="931" spans="13:24" ht="15">
      <c r="M931" s="46"/>
      <c r="N931" s="48"/>
      <c r="O931" s="47"/>
      <c r="P931" s="46"/>
      <c r="Q931" s="47"/>
      <c r="R931" s="38"/>
      <c r="S931" s="38"/>
      <c r="T931" s="39"/>
      <c r="U931" s="28"/>
      <c r="V931" s="9"/>
      <c r="W931" s="28"/>
      <c r="X931" s="9"/>
    </row>
    <row r="932" spans="13:24" ht="15">
      <c r="M932" s="46"/>
      <c r="N932" s="46"/>
      <c r="O932" s="47"/>
      <c r="P932" s="46"/>
      <c r="Q932" s="47"/>
      <c r="R932" s="38"/>
      <c r="S932" s="38"/>
      <c r="T932" s="39"/>
      <c r="U932" s="28"/>
      <c r="V932" s="9"/>
      <c r="W932" s="28"/>
      <c r="X932" s="9"/>
    </row>
    <row r="933" spans="13:24" ht="15">
      <c r="M933" s="46"/>
      <c r="N933" s="48"/>
      <c r="O933" s="47"/>
      <c r="P933" s="46"/>
      <c r="Q933" s="47"/>
      <c r="R933" s="38"/>
      <c r="S933" s="38"/>
      <c r="T933" s="39"/>
      <c r="U933" s="28"/>
      <c r="V933" s="9"/>
      <c r="W933" s="28"/>
      <c r="X933" s="9"/>
    </row>
    <row r="934" spans="13:24" ht="15">
      <c r="M934" s="46"/>
      <c r="N934" s="46"/>
      <c r="O934" s="47"/>
      <c r="P934" s="46"/>
      <c r="Q934" s="47"/>
      <c r="R934" s="38"/>
      <c r="S934" s="38"/>
      <c r="T934" s="39"/>
      <c r="U934" s="28"/>
      <c r="V934" s="9"/>
      <c r="W934" s="28"/>
      <c r="X934" s="9"/>
    </row>
    <row r="935" spans="13:24" ht="15">
      <c r="M935" s="46"/>
      <c r="N935" s="46"/>
      <c r="O935" s="47"/>
      <c r="P935" s="46"/>
      <c r="Q935" s="47"/>
      <c r="R935" s="38"/>
      <c r="S935" s="38"/>
      <c r="T935" s="39"/>
      <c r="U935" s="28"/>
      <c r="V935" s="9"/>
      <c r="W935" s="28"/>
      <c r="X935" s="9"/>
    </row>
    <row r="936" spans="13:24" ht="15">
      <c r="M936" s="46"/>
      <c r="N936" s="48"/>
      <c r="O936" s="47"/>
      <c r="P936" s="46"/>
      <c r="Q936" s="47"/>
      <c r="R936" s="38"/>
      <c r="S936" s="38"/>
      <c r="T936" s="39"/>
      <c r="U936" s="28"/>
      <c r="V936" s="9"/>
      <c r="W936" s="28"/>
      <c r="X936" s="9"/>
    </row>
    <row r="937" spans="13:24" ht="15">
      <c r="M937" s="46"/>
      <c r="N937" s="48"/>
      <c r="O937" s="47"/>
      <c r="P937" s="46"/>
      <c r="Q937" s="47"/>
      <c r="R937" s="38"/>
      <c r="S937" s="38"/>
      <c r="T937" s="39"/>
      <c r="U937" s="28"/>
      <c r="V937" s="9"/>
      <c r="W937" s="28"/>
      <c r="X937" s="9"/>
    </row>
    <row r="938" spans="13:24" ht="15">
      <c r="M938" s="46"/>
      <c r="N938" s="46"/>
      <c r="O938" s="47"/>
      <c r="P938" s="46"/>
      <c r="Q938" s="47"/>
      <c r="R938" s="38"/>
      <c r="S938" s="38"/>
      <c r="T938" s="39"/>
      <c r="U938" s="28"/>
      <c r="V938" s="9"/>
      <c r="W938" s="28"/>
      <c r="X938" s="9"/>
    </row>
    <row r="939" spans="13:24" ht="15">
      <c r="M939" s="46"/>
      <c r="N939" s="46"/>
      <c r="O939" s="47"/>
      <c r="P939" s="46"/>
      <c r="Q939" s="47"/>
      <c r="R939" s="38"/>
      <c r="S939" s="38"/>
      <c r="T939" s="39"/>
      <c r="U939" s="28"/>
      <c r="V939" s="9"/>
      <c r="W939" s="28"/>
      <c r="X939" s="9"/>
    </row>
    <row r="940" spans="13:24" ht="15">
      <c r="M940" s="46"/>
      <c r="N940" s="48"/>
      <c r="O940" s="47"/>
      <c r="P940" s="46"/>
      <c r="Q940" s="47"/>
      <c r="R940" s="38"/>
      <c r="S940" s="38"/>
      <c r="T940" s="39"/>
      <c r="U940" s="28"/>
      <c r="V940" s="9"/>
      <c r="W940" s="28"/>
      <c r="X940" s="9"/>
    </row>
    <row r="941" spans="13:24" ht="15">
      <c r="M941" s="46"/>
      <c r="N941" s="48"/>
      <c r="O941" s="47"/>
      <c r="P941" s="46"/>
      <c r="Q941" s="47"/>
      <c r="R941" s="38"/>
      <c r="S941" s="38"/>
      <c r="T941" s="39"/>
      <c r="U941" s="28"/>
      <c r="V941" s="9"/>
      <c r="W941" s="28"/>
      <c r="X941" s="9"/>
    </row>
    <row r="942" spans="13:24" ht="15">
      <c r="M942" s="46"/>
      <c r="N942" s="46"/>
      <c r="O942" s="47"/>
      <c r="P942" s="46"/>
      <c r="Q942" s="47"/>
      <c r="R942" s="38"/>
      <c r="S942" s="38"/>
      <c r="T942" s="39"/>
      <c r="U942" s="28"/>
      <c r="V942" s="9"/>
      <c r="W942" s="28"/>
      <c r="X942" s="9"/>
    </row>
    <row r="943" spans="13:24" ht="15">
      <c r="M943" s="46"/>
      <c r="N943" s="48"/>
      <c r="O943" s="47"/>
      <c r="P943" s="46"/>
      <c r="Q943" s="47"/>
      <c r="R943" s="38"/>
      <c r="S943" s="38"/>
      <c r="T943" s="39"/>
      <c r="U943" s="28"/>
      <c r="V943" s="9"/>
      <c r="W943" s="28"/>
      <c r="X943" s="9"/>
    </row>
    <row r="944" spans="13:24" ht="15">
      <c r="M944" s="46"/>
      <c r="N944" s="48"/>
      <c r="O944" s="47"/>
      <c r="P944" s="46"/>
      <c r="Q944" s="47"/>
      <c r="R944" s="38"/>
      <c r="S944" s="38"/>
      <c r="T944" s="39"/>
      <c r="U944" s="28"/>
      <c r="V944" s="9"/>
      <c r="W944" s="28"/>
      <c r="X944" s="9"/>
    </row>
    <row r="945" spans="13:24" ht="15">
      <c r="M945" s="46"/>
      <c r="N945" s="48"/>
      <c r="O945" s="47"/>
      <c r="P945" s="46"/>
      <c r="Q945" s="47"/>
      <c r="R945" s="38"/>
      <c r="S945" s="38"/>
      <c r="T945" s="39"/>
      <c r="U945" s="28"/>
      <c r="V945" s="9"/>
      <c r="W945" s="28"/>
      <c r="X945" s="9"/>
    </row>
    <row r="946" spans="13:24" ht="15">
      <c r="M946" s="46"/>
      <c r="N946" s="48"/>
      <c r="O946" s="47"/>
      <c r="P946" s="46"/>
      <c r="Q946" s="47"/>
      <c r="R946" s="38"/>
      <c r="S946" s="38"/>
      <c r="T946" s="39"/>
      <c r="U946" s="28"/>
      <c r="V946" s="9"/>
      <c r="W946" s="28"/>
      <c r="X946" s="9"/>
    </row>
    <row r="947" spans="13:24" ht="15">
      <c r="M947" s="46"/>
      <c r="N947" s="48"/>
      <c r="O947" s="47"/>
      <c r="P947" s="46"/>
      <c r="Q947" s="47"/>
      <c r="R947" s="38"/>
      <c r="S947" s="38"/>
      <c r="T947" s="39"/>
      <c r="U947" s="28"/>
      <c r="V947" s="9"/>
      <c r="W947" s="28"/>
      <c r="X947" s="9"/>
    </row>
    <row r="948" spans="13:24" ht="15">
      <c r="M948" s="46"/>
      <c r="N948" s="48"/>
      <c r="O948" s="47"/>
      <c r="P948" s="46"/>
      <c r="Q948" s="47"/>
      <c r="R948" s="38"/>
      <c r="S948" s="38"/>
      <c r="T948" s="39"/>
      <c r="U948" s="28"/>
      <c r="V948" s="9"/>
      <c r="W948" s="28"/>
      <c r="X948" s="9"/>
    </row>
    <row r="949" spans="13:24" ht="15">
      <c r="M949" s="46"/>
      <c r="N949" s="48"/>
      <c r="O949" s="47"/>
      <c r="P949" s="46"/>
      <c r="Q949" s="47"/>
      <c r="R949" s="38"/>
      <c r="S949" s="38"/>
      <c r="T949" s="39"/>
      <c r="U949" s="28"/>
      <c r="V949" s="9"/>
      <c r="W949" s="28"/>
      <c r="X949" s="9"/>
    </row>
    <row r="950" spans="13:24" ht="15">
      <c r="M950" s="46"/>
      <c r="N950" s="48"/>
      <c r="O950" s="47"/>
      <c r="P950" s="46"/>
      <c r="Q950" s="47"/>
      <c r="R950" s="38"/>
      <c r="S950" s="38"/>
      <c r="T950" s="39"/>
      <c r="U950" s="28"/>
      <c r="V950" s="9"/>
      <c r="W950" s="28"/>
      <c r="X950" s="9"/>
    </row>
    <row r="951" spans="13:24" ht="15">
      <c r="M951" s="46"/>
      <c r="N951" s="48"/>
      <c r="O951" s="47"/>
      <c r="P951" s="46"/>
      <c r="Q951" s="47"/>
      <c r="R951" s="38"/>
      <c r="S951" s="38"/>
      <c r="T951" s="39"/>
      <c r="U951" s="28"/>
      <c r="V951" s="9"/>
      <c r="W951" s="28"/>
      <c r="X951" s="9"/>
    </row>
    <row r="952" spans="13:24" ht="15">
      <c r="M952" s="46"/>
      <c r="N952" s="46"/>
      <c r="O952" s="47"/>
      <c r="P952" s="46"/>
      <c r="Q952" s="47"/>
      <c r="R952" s="38"/>
      <c r="S952" s="38"/>
      <c r="T952" s="39"/>
      <c r="U952" s="28"/>
      <c r="V952" s="9"/>
      <c r="W952" s="28"/>
      <c r="X952" s="9"/>
    </row>
    <row r="953" spans="13:24" ht="15">
      <c r="M953" s="46"/>
      <c r="N953" s="48"/>
      <c r="O953" s="47"/>
      <c r="P953" s="46"/>
      <c r="Q953" s="47"/>
      <c r="R953" s="38"/>
      <c r="S953" s="38"/>
      <c r="T953" s="39"/>
      <c r="U953" s="28"/>
      <c r="V953" s="9"/>
      <c r="W953" s="28"/>
      <c r="X953" s="9"/>
    </row>
    <row r="954" spans="13:24" ht="15">
      <c r="M954" s="46"/>
      <c r="N954" s="46"/>
      <c r="O954" s="47"/>
      <c r="P954" s="46"/>
      <c r="Q954" s="47"/>
      <c r="R954" s="38"/>
      <c r="S954" s="38"/>
      <c r="T954" s="39"/>
      <c r="U954" s="28"/>
      <c r="V954" s="9"/>
      <c r="W954" s="28"/>
      <c r="X954" s="9"/>
    </row>
    <row r="955" spans="13:24" ht="15">
      <c r="M955" s="46"/>
      <c r="N955" s="48"/>
      <c r="O955" s="47"/>
      <c r="P955" s="46"/>
      <c r="Q955" s="47"/>
      <c r="R955" s="38"/>
      <c r="S955" s="38"/>
      <c r="T955" s="39"/>
      <c r="U955" s="28"/>
      <c r="V955" s="9"/>
      <c r="W955" s="28"/>
      <c r="X955" s="9"/>
    </row>
    <row r="956" spans="13:24" ht="15">
      <c r="M956" s="46"/>
      <c r="N956" s="46"/>
      <c r="O956" s="47"/>
      <c r="P956" s="46"/>
      <c r="Q956" s="47"/>
      <c r="R956" s="38"/>
      <c r="S956" s="38"/>
      <c r="T956" s="39"/>
      <c r="U956" s="28"/>
      <c r="V956" s="9"/>
      <c r="W956" s="28"/>
      <c r="X956" s="9"/>
    </row>
    <row r="957" spans="13:24" ht="15">
      <c r="M957" s="46"/>
      <c r="N957" s="48"/>
      <c r="O957" s="47"/>
      <c r="P957" s="46"/>
      <c r="Q957" s="47"/>
      <c r="R957" s="38"/>
      <c r="S957" s="38"/>
      <c r="T957" s="39"/>
      <c r="U957" s="28"/>
      <c r="V957" s="9"/>
      <c r="W957" s="28"/>
      <c r="X957" s="9"/>
    </row>
    <row r="958" spans="13:24" ht="15">
      <c r="M958" s="46"/>
      <c r="N958" s="48"/>
      <c r="O958" s="47"/>
      <c r="P958" s="46"/>
      <c r="Q958" s="47"/>
      <c r="R958" s="38"/>
      <c r="S958" s="38"/>
      <c r="T958" s="39"/>
      <c r="U958" s="28"/>
      <c r="V958" s="9"/>
      <c r="W958" s="28"/>
      <c r="X958" s="9"/>
    </row>
    <row r="959" spans="13:24" ht="15">
      <c r="M959" s="46"/>
      <c r="N959" s="48"/>
      <c r="O959" s="47"/>
      <c r="P959" s="46"/>
      <c r="Q959" s="47"/>
      <c r="R959" s="38"/>
      <c r="S959" s="38"/>
      <c r="T959" s="39"/>
      <c r="U959" s="28"/>
      <c r="V959" s="9"/>
      <c r="W959" s="28"/>
      <c r="X959" s="9"/>
    </row>
    <row r="960" spans="13:24" ht="15">
      <c r="M960" s="46"/>
      <c r="N960" s="48"/>
      <c r="O960" s="47"/>
      <c r="P960" s="46"/>
      <c r="Q960" s="47"/>
      <c r="R960" s="38"/>
      <c r="S960" s="38"/>
      <c r="T960" s="39"/>
      <c r="U960" s="28"/>
      <c r="V960" s="9"/>
      <c r="W960" s="28"/>
      <c r="X960" s="9"/>
    </row>
    <row r="961" spans="13:24" ht="15">
      <c r="M961" s="46"/>
      <c r="N961" s="48"/>
      <c r="O961" s="47"/>
      <c r="P961" s="46"/>
      <c r="Q961" s="47"/>
      <c r="R961" s="38"/>
      <c r="S961" s="38"/>
      <c r="T961" s="39"/>
      <c r="U961" s="28"/>
      <c r="V961" s="9"/>
      <c r="W961" s="28"/>
      <c r="X961" s="9"/>
    </row>
    <row r="962" spans="13:24" ht="15">
      <c r="M962" s="46"/>
      <c r="N962" s="48"/>
      <c r="O962" s="47"/>
      <c r="P962" s="46"/>
      <c r="Q962" s="47"/>
      <c r="R962" s="38"/>
      <c r="S962" s="38"/>
      <c r="T962" s="39"/>
      <c r="U962" s="28"/>
      <c r="V962" s="9"/>
      <c r="W962" s="28"/>
      <c r="X962" s="9"/>
    </row>
    <row r="963" spans="13:24" ht="15">
      <c r="M963" s="46"/>
      <c r="N963" s="48"/>
      <c r="O963" s="47"/>
      <c r="P963" s="46"/>
      <c r="Q963" s="47"/>
      <c r="R963" s="38"/>
      <c r="S963" s="38"/>
      <c r="T963" s="39"/>
      <c r="U963" s="28"/>
      <c r="V963" s="9"/>
      <c r="W963" s="28"/>
      <c r="X963" s="9"/>
    </row>
    <row r="964" spans="13:24" ht="15">
      <c r="M964" s="46"/>
      <c r="N964" s="48"/>
      <c r="O964" s="47"/>
      <c r="P964" s="46"/>
      <c r="Q964" s="47"/>
      <c r="R964" s="38"/>
      <c r="S964" s="38"/>
      <c r="T964" s="39"/>
      <c r="U964" s="28"/>
      <c r="V964" s="9"/>
      <c r="W964" s="28"/>
      <c r="X964" s="9"/>
    </row>
    <row r="965" spans="13:24" ht="15">
      <c r="M965" s="46"/>
      <c r="N965" s="48"/>
      <c r="O965" s="47"/>
      <c r="P965" s="46"/>
      <c r="Q965" s="47"/>
      <c r="R965" s="38"/>
      <c r="S965" s="38"/>
      <c r="T965" s="39"/>
      <c r="U965" s="28"/>
      <c r="V965" s="9"/>
      <c r="W965" s="28"/>
      <c r="X965" s="9"/>
    </row>
    <row r="966" spans="13:24" ht="15">
      <c r="M966" s="46"/>
      <c r="N966" s="46"/>
      <c r="O966" s="47"/>
      <c r="P966" s="46"/>
      <c r="Q966" s="47"/>
      <c r="R966" s="38"/>
      <c r="S966" s="38"/>
      <c r="T966" s="39"/>
      <c r="U966" s="28"/>
      <c r="V966" s="9"/>
      <c r="W966" s="28"/>
      <c r="X966" s="9"/>
    </row>
    <row r="967" spans="13:24" ht="15">
      <c r="M967" s="46"/>
      <c r="N967" s="48"/>
      <c r="O967" s="47"/>
      <c r="P967" s="46"/>
      <c r="Q967" s="47"/>
      <c r="R967" s="38"/>
      <c r="S967" s="38"/>
      <c r="T967" s="39"/>
      <c r="U967" s="28"/>
      <c r="V967" s="9"/>
      <c r="W967" s="28"/>
      <c r="X967" s="9"/>
    </row>
    <row r="968" spans="13:24" ht="15">
      <c r="M968" s="46"/>
      <c r="N968" s="48"/>
      <c r="O968" s="47"/>
      <c r="P968" s="46"/>
      <c r="Q968" s="47"/>
      <c r="R968" s="38"/>
      <c r="S968" s="38"/>
      <c r="T968" s="39"/>
      <c r="U968" s="28"/>
      <c r="V968" s="9"/>
      <c r="W968" s="28"/>
      <c r="X968" s="9"/>
    </row>
    <row r="969" spans="13:24" ht="15">
      <c r="M969" s="46"/>
      <c r="N969" s="48"/>
      <c r="O969" s="47"/>
      <c r="P969" s="46"/>
      <c r="Q969" s="47"/>
      <c r="R969" s="38"/>
      <c r="S969" s="38"/>
      <c r="T969" s="39"/>
      <c r="U969" s="28"/>
      <c r="V969" s="9"/>
      <c r="W969" s="28"/>
      <c r="X969" s="9"/>
    </row>
    <row r="970" spans="13:24" ht="15">
      <c r="M970" s="46"/>
      <c r="N970" s="46"/>
      <c r="O970" s="47"/>
      <c r="P970" s="46"/>
      <c r="Q970" s="47"/>
      <c r="R970" s="38"/>
      <c r="S970" s="38"/>
      <c r="T970" s="39"/>
      <c r="U970" s="28"/>
      <c r="V970" s="9"/>
      <c r="W970" s="28"/>
      <c r="X970" s="9"/>
    </row>
    <row r="971" spans="13:24" ht="15">
      <c r="M971" s="46"/>
      <c r="N971" s="48"/>
      <c r="O971" s="47"/>
      <c r="P971" s="46"/>
      <c r="Q971" s="47"/>
      <c r="R971" s="38"/>
      <c r="S971" s="38"/>
      <c r="T971" s="39"/>
      <c r="U971" s="28"/>
      <c r="V971" s="9"/>
      <c r="W971" s="28"/>
      <c r="X971" s="9"/>
    </row>
    <row r="972" spans="13:24" ht="15">
      <c r="M972" s="46"/>
      <c r="N972" s="46"/>
      <c r="O972" s="47"/>
      <c r="P972" s="46"/>
      <c r="Q972" s="47"/>
      <c r="R972" s="38"/>
      <c r="S972" s="38"/>
      <c r="T972" s="39"/>
      <c r="U972" s="28"/>
      <c r="V972" s="9"/>
      <c r="W972" s="28"/>
      <c r="X972" s="9"/>
    </row>
    <row r="973" spans="13:24" ht="15">
      <c r="M973" s="46"/>
      <c r="N973" s="48"/>
      <c r="O973" s="47"/>
      <c r="P973" s="46"/>
      <c r="Q973" s="47"/>
      <c r="R973" s="38"/>
      <c r="S973" s="38"/>
      <c r="T973" s="39"/>
      <c r="U973" s="28"/>
      <c r="V973" s="9"/>
      <c r="W973" s="28"/>
      <c r="X973" s="9"/>
    </row>
    <row r="974" spans="13:24" ht="15">
      <c r="M974" s="46"/>
      <c r="N974" s="48"/>
      <c r="O974" s="47"/>
      <c r="P974" s="46"/>
      <c r="Q974" s="47"/>
      <c r="R974" s="38"/>
      <c r="S974" s="38"/>
      <c r="T974" s="39"/>
      <c r="U974" s="28"/>
      <c r="V974" s="9"/>
      <c r="W974" s="28"/>
      <c r="X974" s="9"/>
    </row>
    <row r="975" spans="13:24" ht="15">
      <c r="M975" s="46"/>
      <c r="N975" s="48"/>
      <c r="O975" s="47"/>
      <c r="P975" s="46"/>
      <c r="Q975" s="47"/>
      <c r="R975" s="38"/>
      <c r="S975" s="38"/>
      <c r="T975" s="39"/>
      <c r="U975" s="28"/>
      <c r="V975" s="9"/>
      <c r="W975" s="28"/>
      <c r="X975" s="9"/>
    </row>
    <row r="976" spans="13:24" ht="15">
      <c r="M976" s="46"/>
      <c r="N976" s="48"/>
      <c r="O976" s="47"/>
      <c r="P976" s="46"/>
      <c r="Q976" s="47"/>
      <c r="R976" s="38"/>
      <c r="S976" s="38"/>
      <c r="T976" s="39"/>
      <c r="U976" s="28"/>
      <c r="V976" s="9"/>
      <c r="W976" s="28"/>
      <c r="X976" s="9"/>
    </row>
    <row r="977" spans="13:24" ht="15">
      <c r="M977" s="46"/>
      <c r="N977" s="48"/>
      <c r="O977" s="47"/>
      <c r="P977" s="46"/>
      <c r="Q977" s="47"/>
      <c r="R977" s="38"/>
      <c r="S977" s="38"/>
      <c r="T977" s="39"/>
      <c r="U977" s="28"/>
      <c r="V977" s="9"/>
      <c r="W977" s="28"/>
      <c r="X977" s="9"/>
    </row>
    <row r="978" spans="13:24" ht="15">
      <c r="M978" s="46"/>
      <c r="N978" s="48"/>
      <c r="O978" s="47"/>
      <c r="P978" s="46"/>
      <c r="Q978" s="47"/>
      <c r="R978" s="38"/>
      <c r="S978" s="38"/>
      <c r="T978" s="39"/>
      <c r="U978" s="28"/>
      <c r="V978" s="9"/>
      <c r="W978" s="28"/>
      <c r="X978" s="9"/>
    </row>
    <row r="979" spans="13:24" ht="15">
      <c r="M979" s="46"/>
      <c r="N979" s="48"/>
      <c r="O979" s="47"/>
      <c r="P979" s="46"/>
      <c r="Q979" s="47"/>
      <c r="R979" s="38"/>
      <c r="S979" s="38"/>
      <c r="T979" s="39"/>
      <c r="U979" s="28"/>
      <c r="V979" s="9"/>
      <c r="W979" s="28"/>
      <c r="X979" s="9"/>
    </row>
    <row r="980" spans="13:24" ht="15">
      <c r="M980" s="46"/>
      <c r="N980" s="48"/>
      <c r="O980" s="47"/>
      <c r="P980" s="46"/>
      <c r="Q980" s="47"/>
      <c r="R980" s="38"/>
      <c r="S980" s="38"/>
      <c r="T980" s="39"/>
      <c r="U980" s="28"/>
      <c r="V980" s="9"/>
      <c r="W980" s="28"/>
      <c r="X980" s="9"/>
    </row>
    <row r="981" spans="13:24" ht="15">
      <c r="M981" s="46"/>
      <c r="N981" s="48"/>
      <c r="O981" s="47"/>
      <c r="P981" s="46"/>
      <c r="Q981" s="47"/>
      <c r="R981" s="38"/>
      <c r="S981" s="38"/>
      <c r="T981" s="39"/>
      <c r="U981" s="28"/>
      <c r="V981" s="9"/>
      <c r="W981" s="28"/>
      <c r="X981" s="9"/>
    </row>
    <row r="982" spans="13:24" ht="15">
      <c r="M982" s="46"/>
      <c r="N982" s="48"/>
      <c r="O982" s="47"/>
      <c r="P982" s="46"/>
      <c r="Q982" s="47"/>
      <c r="R982" s="38"/>
      <c r="S982" s="38"/>
      <c r="T982" s="39"/>
      <c r="U982" s="28"/>
      <c r="V982" s="9"/>
      <c r="W982" s="28"/>
      <c r="X982" s="9"/>
    </row>
    <row r="983" spans="13:24" ht="15">
      <c r="M983" s="46"/>
      <c r="N983" s="48"/>
      <c r="O983" s="47"/>
      <c r="P983" s="46"/>
      <c r="Q983" s="47"/>
      <c r="R983" s="38"/>
      <c r="S983" s="38"/>
      <c r="T983" s="39"/>
      <c r="U983" s="28"/>
      <c r="V983" s="9"/>
      <c r="W983" s="28"/>
      <c r="X983" s="9"/>
    </row>
    <row r="984" spans="13:24" ht="15">
      <c r="M984" s="46"/>
      <c r="N984" s="46"/>
      <c r="O984" s="47"/>
      <c r="P984" s="46"/>
      <c r="Q984" s="47"/>
      <c r="R984" s="38"/>
      <c r="S984" s="38"/>
      <c r="T984" s="39"/>
      <c r="U984" s="28"/>
      <c r="V984" s="9"/>
      <c r="W984" s="28"/>
      <c r="X984" s="9"/>
    </row>
    <row r="985" spans="13:24" ht="15">
      <c r="M985" s="46"/>
      <c r="N985" s="48"/>
      <c r="O985" s="47"/>
      <c r="P985" s="46"/>
      <c r="Q985" s="47"/>
      <c r="R985" s="38"/>
      <c r="S985" s="38"/>
      <c r="T985" s="39"/>
      <c r="U985" s="28"/>
      <c r="V985" s="9"/>
      <c r="W985" s="28"/>
      <c r="X985" s="9"/>
    </row>
    <row r="986" spans="13:24" ht="15">
      <c r="M986" s="46"/>
      <c r="N986" s="46"/>
      <c r="O986" s="47"/>
      <c r="P986" s="46"/>
      <c r="Q986" s="47"/>
      <c r="R986" s="38"/>
      <c r="S986" s="38"/>
      <c r="T986" s="39"/>
      <c r="U986" s="28"/>
      <c r="V986" s="9"/>
      <c r="W986" s="28"/>
      <c r="X986" s="9"/>
    </row>
    <row r="987" spans="13:24" ht="15">
      <c r="M987" s="46"/>
      <c r="N987" s="48"/>
      <c r="O987" s="47"/>
      <c r="P987" s="46"/>
      <c r="Q987" s="47"/>
      <c r="R987" s="38"/>
      <c r="S987" s="38"/>
      <c r="T987" s="39"/>
      <c r="U987" s="28"/>
      <c r="V987" s="9"/>
      <c r="W987" s="28"/>
      <c r="X987" s="9"/>
    </row>
    <row r="988" spans="13:24" ht="15">
      <c r="M988" s="46"/>
      <c r="N988" s="48"/>
      <c r="O988" s="47"/>
      <c r="P988" s="46"/>
      <c r="Q988" s="47"/>
      <c r="R988" s="38"/>
      <c r="S988" s="38"/>
      <c r="T988" s="39"/>
      <c r="U988" s="28"/>
      <c r="V988" s="9"/>
      <c r="W988" s="28"/>
      <c r="X988" s="9"/>
    </row>
    <row r="989" spans="13:24" ht="15">
      <c r="M989" s="46"/>
      <c r="N989" s="48"/>
      <c r="O989" s="47"/>
      <c r="P989" s="46"/>
      <c r="Q989" s="47"/>
      <c r="R989" s="38"/>
      <c r="S989" s="38"/>
      <c r="T989" s="39"/>
      <c r="U989" s="28"/>
      <c r="V989" s="9"/>
      <c r="W989" s="28"/>
      <c r="X989" s="9"/>
    </row>
    <row r="990" spans="13:24" ht="15">
      <c r="M990" s="46"/>
      <c r="N990" s="48"/>
      <c r="O990" s="47"/>
      <c r="P990" s="46"/>
      <c r="Q990" s="47"/>
      <c r="R990" s="38"/>
      <c r="S990" s="38"/>
      <c r="T990" s="39"/>
      <c r="U990" s="28"/>
      <c r="V990" s="9"/>
      <c r="W990" s="28"/>
      <c r="X990" s="9"/>
    </row>
    <row r="991" spans="13:24" ht="15">
      <c r="M991" s="46"/>
      <c r="N991" s="48"/>
      <c r="O991" s="47"/>
      <c r="P991" s="46"/>
      <c r="Q991" s="47"/>
      <c r="R991" s="38"/>
      <c r="S991" s="38"/>
      <c r="T991" s="39"/>
      <c r="U991" s="28"/>
      <c r="V991" s="9"/>
      <c r="W991" s="28"/>
      <c r="X991" s="9"/>
    </row>
    <row r="992" spans="13:24" ht="15">
      <c r="M992" s="46"/>
      <c r="N992" s="48"/>
      <c r="O992" s="47"/>
      <c r="P992" s="46"/>
      <c r="Q992" s="47"/>
      <c r="R992" s="38"/>
      <c r="S992" s="38"/>
      <c r="T992" s="39"/>
      <c r="U992" s="28"/>
      <c r="V992" s="9"/>
      <c r="W992" s="28"/>
      <c r="X992" s="9"/>
    </row>
    <row r="993" spans="13:24" ht="15">
      <c r="M993" s="46"/>
      <c r="N993" s="46"/>
      <c r="O993" s="47"/>
      <c r="P993" s="46"/>
      <c r="Q993" s="47"/>
      <c r="R993" s="38"/>
      <c r="S993" s="38"/>
      <c r="T993" s="39"/>
      <c r="U993" s="28"/>
      <c r="V993" s="9"/>
      <c r="W993" s="28"/>
      <c r="X993" s="9"/>
    </row>
    <row r="994" spans="13:24" ht="15">
      <c r="M994" s="46"/>
      <c r="N994" s="48"/>
      <c r="O994" s="47"/>
      <c r="P994" s="46"/>
      <c r="Q994" s="47"/>
      <c r="R994" s="38"/>
      <c r="S994" s="38"/>
      <c r="T994" s="39"/>
      <c r="U994" s="28"/>
      <c r="V994" s="9"/>
      <c r="W994" s="28"/>
      <c r="X994" s="9"/>
    </row>
    <row r="995" spans="13:24" ht="15">
      <c r="M995" s="46"/>
      <c r="N995" s="48"/>
      <c r="O995" s="47"/>
      <c r="P995" s="46"/>
      <c r="Q995" s="47"/>
      <c r="R995" s="38"/>
      <c r="S995" s="38"/>
      <c r="T995" s="39"/>
      <c r="U995" s="28"/>
      <c r="V995" s="9"/>
      <c r="W995" s="28"/>
      <c r="X995" s="9"/>
    </row>
    <row r="996" spans="13:24" ht="15">
      <c r="M996" s="46"/>
      <c r="N996" s="48"/>
      <c r="O996" s="47"/>
      <c r="P996" s="46"/>
      <c r="Q996" s="47"/>
      <c r="R996" s="38"/>
      <c r="S996" s="38"/>
      <c r="T996" s="39"/>
      <c r="U996" s="28"/>
      <c r="V996" s="9"/>
      <c r="W996" s="28"/>
      <c r="X996" s="9"/>
    </row>
    <row r="997" spans="13:24" ht="15">
      <c r="M997" s="46"/>
      <c r="N997" s="46"/>
      <c r="O997" s="47"/>
      <c r="P997" s="46"/>
      <c r="Q997" s="47"/>
      <c r="R997" s="38"/>
      <c r="S997" s="38"/>
      <c r="T997" s="39"/>
      <c r="U997" s="28"/>
      <c r="V997" s="9"/>
      <c r="W997" s="28"/>
      <c r="X997" s="9"/>
    </row>
    <row r="998" spans="13:24" ht="15">
      <c r="M998" s="46"/>
      <c r="N998" s="48"/>
      <c r="O998" s="47"/>
      <c r="P998" s="46"/>
      <c r="Q998" s="47"/>
      <c r="R998" s="38"/>
      <c r="S998" s="38"/>
      <c r="T998" s="39"/>
      <c r="U998" s="28"/>
      <c r="V998" s="9"/>
      <c r="W998" s="28"/>
      <c r="X998" s="9"/>
    </row>
    <row r="999" spans="13:24" ht="15">
      <c r="M999" s="46"/>
      <c r="N999" s="46"/>
      <c r="O999" s="47"/>
      <c r="P999" s="46"/>
      <c r="Q999" s="47"/>
      <c r="R999" s="38"/>
      <c r="S999" s="38"/>
      <c r="T999" s="39"/>
      <c r="U999" s="28"/>
      <c r="V999" s="9"/>
      <c r="W999" s="28"/>
      <c r="X999" s="9"/>
    </row>
    <row r="1000" spans="13:24" ht="15">
      <c r="M1000" s="46"/>
      <c r="N1000" s="48"/>
      <c r="O1000" s="47"/>
      <c r="P1000" s="46"/>
      <c r="Q1000" s="47"/>
      <c r="R1000" s="38"/>
      <c r="S1000" s="38"/>
      <c r="T1000" s="39"/>
      <c r="U1000" s="28"/>
      <c r="V1000" s="9"/>
      <c r="W1000" s="28"/>
      <c r="X1000" s="9"/>
    </row>
    <row r="1001" spans="13:24" ht="15">
      <c r="M1001" s="46"/>
      <c r="N1001" s="46"/>
      <c r="O1001" s="47"/>
      <c r="P1001" s="46"/>
      <c r="Q1001" s="47"/>
      <c r="R1001" s="38"/>
      <c r="S1001" s="38"/>
      <c r="T1001" s="39"/>
      <c r="U1001" s="28"/>
      <c r="V1001" s="9"/>
      <c r="W1001" s="28"/>
      <c r="X1001" s="9"/>
    </row>
    <row r="1002" spans="13:24" ht="15">
      <c r="M1002" s="46"/>
      <c r="N1002" s="48"/>
      <c r="O1002" s="47"/>
      <c r="P1002" s="46"/>
      <c r="Q1002" s="47"/>
      <c r="R1002" s="38"/>
      <c r="S1002" s="38"/>
      <c r="T1002" s="39"/>
      <c r="U1002" s="28"/>
      <c r="V1002" s="9"/>
      <c r="W1002" s="28"/>
      <c r="X1002" s="9"/>
    </row>
    <row r="1003" spans="13:24" ht="15">
      <c r="M1003" s="46"/>
      <c r="N1003" s="48"/>
      <c r="O1003" s="47"/>
      <c r="P1003" s="46"/>
      <c r="Q1003" s="47"/>
      <c r="R1003" s="38"/>
      <c r="S1003" s="38"/>
      <c r="T1003" s="39"/>
      <c r="U1003" s="28"/>
      <c r="V1003" s="9"/>
      <c r="W1003" s="28"/>
      <c r="X1003" s="9"/>
    </row>
  </sheetData>
  <mergeCells count="1">
    <mergeCell ref="B18:C18"/>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313"/>
  <sheetViews>
    <sheetView zoomScale="85" zoomScaleNormal="85" zoomScalePageLayoutView="85" workbookViewId="0">
      <selection activeCell="C8" sqref="C8"/>
    </sheetView>
  </sheetViews>
  <sheetFormatPr defaultColWidth="8.7109375" defaultRowHeight="15"/>
  <cols>
    <col min="1" max="1" width="8.7109375" style="16"/>
    <col min="2" max="2" width="16" style="17" bestFit="1" customWidth="1"/>
    <col min="3" max="3" width="8.7109375" style="16"/>
    <col min="4" max="4" width="14.140625" style="23" bestFit="1" customWidth="1"/>
    <col min="5" max="5" width="10.42578125" style="23" customWidth="1"/>
    <col min="7" max="7" width="24" bestFit="1" customWidth="1"/>
  </cols>
  <sheetData>
    <row r="2" spans="1:8" ht="14.45" customHeight="1">
      <c r="A2" s="18" t="s">
        <v>35</v>
      </c>
      <c r="B2" s="19" t="s">
        <v>36</v>
      </c>
      <c r="C2" s="18" t="s">
        <v>33</v>
      </c>
      <c r="D2" s="22" t="s">
        <v>42</v>
      </c>
      <c r="E2" s="22" t="s">
        <v>39</v>
      </c>
      <c r="G2" s="25" t="s">
        <v>41</v>
      </c>
      <c r="H2" s="27"/>
    </row>
    <row r="3" spans="1:8">
      <c r="A3" s="20" t="s">
        <v>21</v>
      </c>
      <c r="B3" s="21" t="s">
        <v>37</v>
      </c>
      <c r="C3" s="20" t="s">
        <v>34</v>
      </c>
      <c r="D3" s="24" t="s">
        <v>38</v>
      </c>
      <c r="E3" s="24" t="s">
        <v>40</v>
      </c>
    </row>
    <row r="4" spans="1:8">
      <c r="A4" s="16">
        <v>1</v>
      </c>
      <c r="B4" s="40">
        <v>8.1840000000000003E-3</v>
      </c>
      <c r="C4" s="41">
        <v>1.7409999999999999E-3</v>
      </c>
      <c r="D4" s="23">
        <f>4-4*((C4/B4)/($C$4/$B$4))^0.25</f>
        <v>0</v>
      </c>
    </row>
    <row r="5" spans="1:8">
      <c r="A5" s="16">
        <v>2</v>
      </c>
      <c r="B5" s="17">
        <v>2.8219999999999999E-2</v>
      </c>
      <c r="C5" s="41">
        <v>5.8960000000000002E-3</v>
      </c>
      <c r="D5" s="43">
        <f>4-4*((C5/B5)/($C$4/$B$4))^0.25</f>
        <v>1.79948251515194E-2</v>
      </c>
      <c r="E5" s="23">
        <f>(D5-D4)/((A5-A4)*10)</f>
        <v>1.79948251515194E-3</v>
      </c>
    </row>
    <row r="6" spans="1:8">
      <c r="A6" s="16">
        <v>3</v>
      </c>
      <c r="B6" s="17">
        <v>2.8309999999999998E-2</v>
      </c>
      <c r="C6" s="41">
        <v>5.8919999999999997E-3</v>
      </c>
      <c r="D6" s="23">
        <f t="shared" ref="D6:D68" si="0">4-4*((C6/B6)/($C$4/$B$4))^0.25</f>
        <v>2.183840032094686E-2</v>
      </c>
      <c r="E6" s="43">
        <f>(D6-D5)/((A6-A5)*10)</f>
        <v>3.8435751694274598E-4</v>
      </c>
    </row>
    <row r="7" spans="1:8">
      <c r="A7" s="16">
        <v>4</v>
      </c>
      <c r="B7" s="17">
        <v>2.8379999999999999E-2</v>
      </c>
      <c r="C7" s="41">
        <v>5.9449999999999998E-3</v>
      </c>
      <c r="D7" s="23">
        <f t="shared" si="0"/>
        <v>1.5383117629090837E-2</v>
      </c>
      <c r="E7" s="23">
        <f t="shared" ref="E7:E69" si="1">(D7-D6)/((A7-A6)*10)</f>
        <v>-6.4552826918560233E-4</v>
      </c>
    </row>
    <row r="8" spans="1:8">
      <c r="A8" s="16">
        <v>5</v>
      </c>
      <c r="B8" s="17">
        <v>2.8299999999999999E-2</v>
      </c>
      <c r="C8" s="41">
        <v>5.9199999999999999E-3</v>
      </c>
      <c r="D8" s="23">
        <f t="shared" si="0"/>
        <v>1.6768740514192526E-2</v>
      </c>
      <c r="E8" s="23">
        <f t="shared" si="1"/>
        <v>1.3856228851016894E-4</v>
      </c>
    </row>
    <row r="9" spans="1:8">
      <c r="A9" s="16">
        <v>6</v>
      </c>
      <c r="B9" s="17">
        <v>2.8299999999999999E-2</v>
      </c>
      <c r="C9" s="41">
        <v>5.9090000000000002E-3</v>
      </c>
      <c r="D9" s="23">
        <f t="shared" si="0"/>
        <v>1.8620349772840772E-2</v>
      </c>
      <c r="E9" s="23">
        <f t="shared" si="1"/>
        <v>1.8516092586482458E-4</v>
      </c>
    </row>
    <row r="10" spans="1:8">
      <c r="A10" s="16">
        <v>7</v>
      </c>
      <c r="B10" s="17">
        <v>2.8379999999999999E-2</v>
      </c>
      <c r="C10" s="41">
        <v>5.9160000000000003E-3</v>
      </c>
      <c r="D10" s="23">
        <f t="shared" si="0"/>
        <v>2.025132083198411E-2</v>
      </c>
      <c r="E10" s="23">
        <f t="shared" si="1"/>
        <v>1.630971059143338E-4</v>
      </c>
    </row>
    <row r="11" spans="1:8">
      <c r="A11" s="16">
        <v>8</v>
      </c>
      <c r="B11" s="17">
        <v>2.8330000000000001E-2</v>
      </c>
      <c r="C11" s="41">
        <v>5.8999999999999999E-3</v>
      </c>
      <c r="D11" s="23">
        <f t="shared" si="0"/>
        <v>2.1191262319214754E-2</v>
      </c>
      <c r="E11" s="23">
        <f t="shared" si="1"/>
        <v>9.3994148723064444E-5</v>
      </c>
    </row>
    <row r="12" spans="1:8">
      <c r="A12" s="16">
        <v>9</v>
      </c>
      <c r="B12" s="17">
        <v>2.827E-2</v>
      </c>
      <c r="C12" s="41">
        <v>5.8869999999999999E-3</v>
      </c>
      <c r="D12" s="23">
        <f t="shared" si="0"/>
        <v>2.1276486224997004E-2</v>
      </c>
      <c r="E12" s="23">
        <f t="shared" si="1"/>
        <v>8.5223905782250146E-6</v>
      </c>
    </row>
    <row r="13" spans="1:8">
      <c r="A13" s="16">
        <v>10</v>
      </c>
      <c r="B13" s="17">
        <v>2.8340000000000001E-2</v>
      </c>
      <c r="C13" s="41">
        <v>5.8999999999999999E-3</v>
      </c>
      <c r="D13" s="23">
        <f t="shared" si="0"/>
        <v>2.1542297545858791E-2</v>
      </c>
      <c r="E13" s="23">
        <f t="shared" si="1"/>
        <v>2.6581132086178626E-5</v>
      </c>
    </row>
    <row r="14" spans="1:8">
      <c r="A14" s="16">
        <v>11</v>
      </c>
      <c r="B14" s="17">
        <v>0.28999999999999998</v>
      </c>
      <c r="C14" s="16">
        <v>4.8000000000000001E-2</v>
      </c>
      <c r="D14" s="23">
        <f t="shared" si="0"/>
        <v>0.24324810981385481</v>
      </c>
      <c r="E14" s="23">
        <f t="shared" si="1"/>
        <v>2.2170581226799602E-2</v>
      </c>
    </row>
    <row r="15" spans="1:8">
      <c r="A15" s="16">
        <v>12</v>
      </c>
      <c r="B15" s="17">
        <v>0.2893</v>
      </c>
      <c r="C15" s="16">
        <v>4.7320000000000001E-2</v>
      </c>
      <c r="D15" s="23">
        <f t="shared" si="0"/>
        <v>0.2543621987899618</v>
      </c>
      <c r="E15" s="23">
        <f t="shared" si="1"/>
        <v>1.1114088976106995E-3</v>
      </c>
    </row>
    <row r="16" spans="1:8">
      <c r="A16" s="16">
        <v>13</v>
      </c>
      <c r="B16" s="17">
        <v>0.28510000000000002</v>
      </c>
      <c r="C16" s="16">
        <v>4.5429999999999998E-2</v>
      </c>
      <c r="D16" s="23">
        <f t="shared" si="0"/>
        <v>0.27875654678552841</v>
      </c>
      <c r="E16" s="23">
        <f t="shared" si="1"/>
        <v>2.4394347995566612E-3</v>
      </c>
    </row>
    <row r="17" spans="1:7">
      <c r="A17" s="16">
        <v>14</v>
      </c>
      <c r="B17" s="17">
        <v>0.28549999999999998</v>
      </c>
      <c r="C17" s="16">
        <v>4.4650000000000002E-2</v>
      </c>
      <c r="D17" s="23">
        <f t="shared" si="0"/>
        <v>0.29613165316077206</v>
      </c>
      <c r="E17" s="23">
        <f t="shared" si="1"/>
        <v>1.7375106375243643E-3</v>
      </c>
    </row>
    <row r="18" spans="1:7">
      <c r="A18" s="16">
        <v>15</v>
      </c>
      <c r="B18" s="17">
        <v>0.28560000000000002</v>
      </c>
      <c r="C18" s="16">
        <v>4.3979999999999998E-2</v>
      </c>
      <c r="D18" s="23">
        <f t="shared" si="0"/>
        <v>0.31042825979853195</v>
      </c>
      <c r="E18" s="23">
        <f t="shared" si="1"/>
        <v>1.429660663775989E-3</v>
      </c>
    </row>
    <row r="19" spans="1:7">
      <c r="A19" s="16">
        <v>16</v>
      </c>
      <c r="B19" s="17">
        <v>0.28470000000000001</v>
      </c>
      <c r="C19" s="16">
        <v>4.335E-2</v>
      </c>
      <c r="D19" s="23">
        <f t="shared" si="0"/>
        <v>0.32081087909217798</v>
      </c>
      <c r="E19" s="23">
        <f t="shared" si="1"/>
        <v>1.0382619293646035E-3</v>
      </c>
    </row>
    <row r="20" spans="1:7">
      <c r="A20" s="16">
        <v>17</v>
      </c>
      <c r="B20" s="17">
        <v>0.28470000000000001</v>
      </c>
      <c r="C20" s="16">
        <v>4.292E-2</v>
      </c>
      <c r="D20" s="23">
        <f t="shared" si="0"/>
        <v>0.32996872453463366</v>
      </c>
      <c r="E20" s="23">
        <f t="shared" si="1"/>
        <v>9.157845442455681E-4</v>
      </c>
    </row>
    <row r="21" spans="1:7">
      <c r="A21" s="16">
        <v>18</v>
      </c>
      <c r="B21" s="17">
        <v>0.28549999999999998</v>
      </c>
      <c r="C21" s="16">
        <v>4.2630000000000001E-2</v>
      </c>
      <c r="D21" s="23">
        <f t="shared" si="0"/>
        <v>0.33875316937372668</v>
      </c>
      <c r="E21" s="23">
        <f t="shared" si="1"/>
        <v>8.7844448390930199E-4</v>
      </c>
    </row>
    <row r="22" spans="1:7">
      <c r="A22" s="16">
        <v>19</v>
      </c>
      <c r="B22" s="17">
        <v>0.28489999999999999</v>
      </c>
      <c r="C22" s="16">
        <v>4.2220000000000001E-2</v>
      </c>
      <c r="D22" s="23">
        <f t="shared" si="0"/>
        <v>0.34566675696343818</v>
      </c>
      <c r="E22" s="23">
        <f t="shared" si="1"/>
        <v>6.9135875897115002E-4</v>
      </c>
    </row>
    <row r="23" spans="1:7">
      <c r="A23" s="16">
        <v>20</v>
      </c>
      <c r="B23" s="17">
        <v>0.28439999999999999</v>
      </c>
      <c r="C23" s="16">
        <v>4.1849999999999998E-2</v>
      </c>
      <c r="D23" s="23">
        <f t="shared" si="0"/>
        <v>0.35209792696478415</v>
      </c>
      <c r="E23" s="23">
        <f t="shared" si="1"/>
        <v>6.4311700013459645E-4</v>
      </c>
    </row>
    <row r="24" spans="1:7">
      <c r="A24" s="16">
        <v>21</v>
      </c>
      <c r="B24" s="17">
        <v>0.2157</v>
      </c>
      <c r="C24" s="16">
        <v>3.0849999999999999E-2</v>
      </c>
      <c r="D24" s="23">
        <f t="shared" si="0"/>
        <v>0.37796235685258006</v>
      </c>
      <c r="E24" s="23">
        <f t="shared" si="1"/>
        <v>2.5864429887795916E-3</v>
      </c>
    </row>
    <row r="25" spans="1:7">
      <c r="A25" s="16">
        <v>22</v>
      </c>
      <c r="B25" s="17">
        <v>0.58040000000000003</v>
      </c>
      <c r="C25" s="16">
        <v>7.2330000000000005E-2</v>
      </c>
      <c r="D25" s="23">
        <f t="shared" si="0"/>
        <v>0.5005526079343765</v>
      </c>
      <c r="E25" s="23">
        <f t="shared" si="1"/>
        <v>1.2259025108179644E-2</v>
      </c>
    </row>
    <row r="26" spans="1:7">
      <c r="A26" s="16">
        <v>23</v>
      </c>
      <c r="B26" s="17">
        <v>0.57410000000000005</v>
      </c>
      <c r="C26" s="16">
        <v>6.8650000000000003E-2</v>
      </c>
      <c r="D26" s="23">
        <f t="shared" si="0"/>
        <v>0.5365019105863138</v>
      </c>
      <c r="E26" s="23">
        <f t="shared" si="1"/>
        <v>3.5949302651937299E-3</v>
      </c>
      <c r="G26" t="s">
        <v>43</v>
      </c>
    </row>
    <row r="27" spans="1:7">
      <c r="A27" s="16">
        <v>24</v>
      </c>
      <c r="B27" s="17">
        <v>0.57410000000000005</v>
      </c>
      <c r="C27" s="16">
        <v>6.6350000000000006E-2</v>
      </c>
      <c r="D27" s="23">
        <f t="shared" si="0"/>
        <v>0.56588330550651245</v>
      </c>
      <c r="E27" s="23">
        <f t="shared" si="1"/>
        <v>2.9381394920198643E-3</v>
      </c>
    </row>
    <row r="28" spans="1:7">
      <c r="A28" s="16">
        <v>25</v>
      </c>
      <c r="B28" s="17">
        <v>0.57499999999999996</v>
      </c>
      <c r="C28" s="16">
        <v>6.4409999999999995E-2</v>
      </c>
      <c r="D28" s="23">
        <f t="shared" si="0"/>
        <v>0.59260040583233398</v>
      </c>
      <c r="E28" s="23">
        <f t="shared" si="1"/>
        <v>2.671710032582153E-3</v>
      </c>
    </row>
    <row r="29" spans="1:7">
      <c r="A29" s="16">
        <v>26</v>
      </c>
      <c r="B29" s="17">
        <v>0.57369999999999999</v>
      </c>
      <c r="C29" s="16">
        <v>6.2370000000000002E-2</v>
      </c>
      <c r="D29" s="23">
        <f t="shared" si="0"/>
        <v>0.61799358318370157</v>
      </c>
      <c r="E29" s="23">
        <f t="shared" si="1"/>
        <v>2.5393177351367589E-3</v>
      </c>
    </row>
    <row r="30" spans="1:7">
      <c r="A30" s="16">
        <v>27</v>
      </c>
      <c r="B30" s="17">
        <v>0.57320000000000004</v>
      </c>
      <c r="C30" s="16">
        <v>6.071E-2</v>
      </c>
      <c r="D30" s="23">
        <f t="shared" si="0"/>
        <v>0.63999273430234771</v>
      </c>
      <c r="E30" s="23">
        <f t="shared" si="1"/>
        <v>2.1999151118646141E-3</v>
      </c>
    </row>
    <row r="31" spans="1:7">
      <c r="A31" s="16">
        <v>28</v>
      </c>
      <c r="B31" s="17">
        <v>0.57389999999999997</v>
      </c>
      <c r="C31" s="16">
        <v>5.9299999999999999E-2</v>
      </c>
      <c r="D31" s="23">
        <f t="shared" si="0"/>
        <v>0.66069320744650151</v>
      </c>
      <c r="E31" s="23">
        <f t="shared" si="1"/>
        <v>2.0700473144153798E-3</v>
      </c>
    </row>
    <row r="32" spans="1:7">
      <c r="A32" s="16">
        <v>29</v>
      </c>
      <c r="B32" s="17">
        <v>0.57350000000000001</v>
      </c>
      <c r="C32" s="16">
        <v>5.7880000000000001E-2</v>
      </c>
      <c r="D32" s="23">
        <f t="shared" si="0"/>
        <v>0.680287461521206</v>
      </c>
      <c r="E32" s="23">
        <f t="shared" si="1"/>
        <v>1.9594254074704496E-3</v>
      </c>
    </row>
    <row r="33" spans="1:5">
      <c r="A33" s="16">
        <v>30</v>
      </c>
      <c r="B33" s="17">
        <v>0.5726</v>
      </c>
      <c r="C33" s="16">
        <v>5.6610000000000001E-2</v>
      </c>
      <c r="D33" s="23">
        <f t="shared" si="0"/>
        <v>0.69735300404710765</v>
      </c>
      <c r="E33" s="23">
        <f t="shared" si="1"/>
        <v>1.7065542525901644E-3</v>
      </c>
    </row>
    <row r="34" spans="1:5">
      <c r="A34" s="16">
        <v>31</v>
      </c>
      <c r="B34" s="17">
        <v>0.38790000000000002</v>
      </c>
      <c r="C34" s="16">
        <v>5.5140000000000002E-2</v>
      </c>
      <c r="D34" s="23">
        <f t="shared" si="0"/>
        <v>0.38350016792876351</v>
      </c>
      <c r="E34" s="23">
        <f t="shared" si="1"/>
        <v>-3.1385283611834416E-2</v>
      </c>
    </row>
    <row r="35" spans="1:5">
      <c r="A35" s="16">
        <v>32</v>
      </c>
      <c r="B35" s="17">
        <v>0.87339999999999995</v>
      </c>
      <c r="C35" s="16">
        <v>7.6369999999999993E-2</v>
      </c>
      <c r="D35" s="23">
        <f t="shared" si="0"/>
        <v>0.79720527554668585</v>
      </c>
      <c r="E35" s="23">
        <f t="shared" si="1"/>
        <v>4.1370510761792233E-2</v>
      </c>
    </row>
    <row r="36" spans="1:5">
      <c r="A36" s="16">
        <v>33</v>
      </c>
      <c r="B36" s="17">
        <v>0.86429999999999996</v>
      </c>
      <c r="C36" s="16">
        <v>7.2029999999999997E-2</v>
      </c>
      <c r="D36" s="23">
        <f t="shared" si="0"/>
        <v>0.83543566541497594</v>
      </c>
      <c r="E36" s="23">
        <f t="shared" si="1"/>
        <v>3.8230389868290082E-3</v>
      </c>
    </row>
    <row r="37" spans="1:5">
      <c r="A37" s="16">
        <v>34</v>
      </c>
      <c r="B37" s="17">
        <v>0.86270000000000002</v>
      </c>
      <c r="C37" s="16">
        <v>6.9209999999999994E-2</v>
      </c>
      <c r="D37" s="23">
        <f t="shared" si="0"/>
        <v>0.86542282751383937</v>
      </c>
      <c r="E37" s="23">
        <f t="shared" si="1"/>
        <v>2.9987162098863429E-3</v>
      </c>
    </row>
    <row r="38" spans="1:5">
      <c r="A38" s="16">
        <v>35</v>
      </c>
      <c r="B38" s="17">
        <v>0.86260000000000003</v>
      </c>
      <c r="C38" s="16">
        <v>6.7239999999999994E-2</v>
      </c>
      <c r="D38" s="23">
        <f t="shared" si="0"/>
        <v>0.88788048803218134</v>
      </c>
      <c r="E38" s="23">
        <f t="shared" si="1"/>
        <v>2.2457660518341973E-3</v>
      </c>
    </row>
    <row r="39" spans="1:5">
      <c r="A39" s="16">
        <v>36</v>
      </c>
      <c r="B39" s="17">
        <v>0.86070000000000002</v>
      </c>
      <c r="C39" s="16">
        <v>6.5530000000000005E-2</v>
      </c>
      <c r="D39" s="23">
        <f t="shared" si="0"/>
        <v>0.90615326899142801</v>
      </c>
      <c r="E39" s="23">
        <f t="shared" si="1"/>
        <v>1.827278095924667E-3</v>
      </c>
    </row>
    <row r="40" spans="1:5">
      <c r="A40" s="16">
        <v>37</v>
      </c>
      <c r="B40" s="17">
        <v>0.85929999999999995</v>
      </c>
      <c r="C40" s="16">
        <v>6.4180000000000001E-2</v>
      </c>
      <c r="D40" s="23">
        <f t="shared" si="0"/>
        <v>0.92095930463739428</v>
      </c>
      <c r="E40" s="23">
        <f t="shared" si="1"/>
        <v>1.4806035645966275E-3</v>
      </c>
    </row>
    <row r="41" spans="1:5">
      <c r="A41" s="16">
        <v>38</v>
      </c>
      <c r="B41" s="17">
        <v>0.86080000000000001</v>
      </c>
      <c r="C41" s="16">
        <v>6.3149999999999998E-2</v>
      </c>
      <c r="D41" s="23">
        <f t="shared" si="0"/>
        <v>0.93472475510214093</v>
      </c>
      <c r="E41" s="23">
        <f t="shared" si="1"/>
        <v>1.3765450464746642E-3</v>
      </c>
    </row>
    <row r="42" spans="1:5">
      <c r="A42" s="16">
        <v>39</v>
      </c>
      <c r="B42" s="17">
        <v>0.86029999999999995</v>
      </c>
      <c r="C42" s="16">
        <v>6.2039999999999998E-2</v>
      </c>
      <c r="D42" s="23">
        <f t="shared" si="0"/>
        <v>0.94784088644388831</v>
      </c>
      <c r="E42" s="23">
        <f t="shared" si="1"/>
        <v>1.3116131341747383E-3</v>
      </c>
    </row>
    <row r="43" spans="1:5">
      <c r="A43" s="16">
        <v>40</v>
      </c>
      <c r="B43" s="17">
        <v>0.8589</v>
      </c>
      <c r="C43" s="16">
        <v>6.0940000000000001E-2</v>
      </c>
      <c r="D43" s="23">
        <f t="shared" si="0"/>
        <v>0.96022341396376021</v>
      </c>
      <c r="E43" s="23">
        <f t="shared" si="1"/>
        <v>1.23825275198719E-3</v>
      </c>
    </row>
    <row r="44" spans="1:5">
      <c r="A44" s="16">
        <v>41</v>
      </c>
      <c r="B44" s="17">
        <v>0.4073</v>
      </c>
      <c r="C44" s="16">
        <v>3.0280000000000001E-2</v>
      </c>
      <c r="D44" s="23">
        <f t="shared" si="0"/>
        <v>0.92452593589539989</v>
      </c>
      <c r="E44" s="23">
        <f t="shared" si="1"/>
        <v>-3.5697478068360323E-3</v>
      </c>
    </row>
    <row r="45" spans="1:5">
      <c r="A45" s="16">
        <v>42</v>
      </c>
      <c r="B45" s="17">
        <v>1.165</v>
      </c>
      <c r="C45" s="16">
        <v>7.8270000000000006E-2</v>
      </c>
      <c r="D45" s="23">
        <f t="shared" si="0"/>
        <v>1.001396415287664</v>
      </c>
      <c r="E45" s="23">
        <f t="shared" si="1"/>
        <v>7.68704793922641E-3</v>
      </c>
    </row>
    <row r="46" spans="1:5">
      <c r="A46" s="16">
        <v>43</v>
      </c>
      <c r="B46" s="17">
        <v>1.153</v>
      </c>
      <c r="C46" s="16">
        <v>7.3730000000000004E-2</v>
      </c>
      <c r="D46" s="23">
        <f t="shared" si="0"/>
        <v>1.0382020009986066</v>
      </c>
      <c r="E46" s="23">
        <f t="shared" si="1"/>
        <v>3.6805585710942613E-3</v>
      </c>
    </row>
    <row r="47" spans="1:5">
      <c r="A47" s="16">
        <v>44</v>
      </c>
      <c r="B47" s="17">
        <v>1.1479999999999999</v>
      </c>
      <c r="C47" s="16">
        <v>7.1400000000000005E-2</v>
      </c>
      <c r="D47" s="23">
        <f t="shared" si="0"/>
        <v>1.0586901004138669</v>
      </c>
      <c r="E47" s="23">
        <f t="shared" si="1"/>
        <v>2.0488099415260307E-3</v>
      </c>
    </row>
    <row r="48" spans="1:5">
      <c r="A48" s="16">
        <v>45</v>
      </c>
      <c r="B48" s="17">
        <v>1.149</v>
      </c>
      <c r="C48" s="16">
        <v>6.9879999999999998E-2</v>
      </c>
      <c r="D48" s="23">
        <f t="shared" si="0"/>
        <v>1.0751074208281528</v>
      </c>
      <c r="E48" s="23">
        <f t="shared" si="1"/>
        <v>1.6417320414285896E-3</v>
      </c>
    </row>
    <row r="49" spans="1:5">
      <c r="A49" s="16">
        <v>46</v>
      </c>
      <c r="B49" s="17">
        <v>1.149</v>
      </c>
      <c r="C49" s="16">
        <v>6.8580000000000002E-2</v>
      </c>
      <c r="D49" s="23">
        <f t="shared" si="0"/>
        <v>1.0888065412657455</v>
      </c>
      <c r="E49" s="23">
        <f t="shared" si="1"/>
        <v>1.3699120437592693E-3</v>
      </c>
    </row>
    <row r="50" spans="1:5">
      <c r="A50" s="16">
        <v>47</v>
      </c>
      <c r="B50" s="17">
        <v>1.145</v>
      </c>
      <c r="C50" s="16">
        <v>6.7330000000000001E-2</v>
      </c>
      <c r="D50" s="23">
        <f t="shared" si="0"/>
        <v>1.0996361352418136</v>
      </c>
      <c r="E50" s="23">
        <f t="shared" si="1"/>
        <v>1.0829593976068087E-3</v>
      </c>
    </row>
    <row r="51" spans="1:5">
      <c r="A51" s="16">
        <v>48</v>
      </c>
      <c r="B51" s="17">
        <v>1.145</v>
      </c>
      <c r="C51" s="16">
        <v>6.6479999999999997E-2</v>
      </c>
      <c r="D51" s="23">
        <f t="shared" si="0"/>
        <v>1.1088336219463288</v>
      </c>
      <c r="E51" s="23">
        <f t="shared" si="1"/>
        <v>9.1974867045152564E-4</v>
      </c>
    </row>
    <row r="52" spans="1:5">
      <c r="A52" s="16">
        <v>49</v>
      </c>
      <c r="B52" s="17">
        <v>1.147</v>
      </c>
      <c r="C52" s="16">
        <v>6.583E-2</v>
      </c>
      <c r="D52" s="23">
        <f t="shared" si="0"/>
        <v>1.1171847352304196</v>
      </c>
      <c r="E52" s="23">
        <f t="shared" si="1"/>
        <v>8.351113284090772E-4</v>
      </c>
    </row>
    <row r="53" spans="1:5">
      <c r="A53" s="16">
        <v>50</v>
      </c>
      <c r="B53" s="17">
        <v>1.145</v>
      </c>
      <c r="C53" s="16">
        <v>6.5070000000000003E-2</v>
      </c>
      <c r="D53" s="23">
        <f t="shared" si="0"/>
        <v>1.1242870461179528</v>
      </c>
      <c r="E53" s="23">
        <f t="shared" si="1"/>
        <v>7.1023108875332139E-4</v>
      </c>
    </row>
    <row r="54" spans="1:5">
      <c r="A54" s="16">
        <v>51</v>
      </c>
      <c r="B54" s="17">
        <v>0.67459999999999998</v>
      </c>
      <c r="C54" s="16">
        <v>4.0480000000000002E-2</v>
      </c>
      <c r="D54" s="23">
        <f t="shared" si="0"/>
        <v>1.0849215595851773</v>
      </c>
      <c r="E54" s="23">
        <f t="shared" si="1"/>
        <v>-3.9365486532775499E-3</v>
      </c>
    </row>
    <row r="55" spans="1:5">
      <c r="A55" s="16">
        <v>52</v>
      </c>
      <c r="B55" s="17">
        <v>1.4530000000000001</v>
      </c>
      <c r="C55" s="16">
        <v>7.8960000000000002E-2</v>
      </c>
      <c r="D55" s="23">
        <f t="shared" si="0"/>
        <v>1.1562783456269714</v>
      </c>
      <c r="E55" s="23">
        <f t="shared" si="1"/>
        <v>7.1356786041794074E-3</v>
      </c>
    </row>
    <row r="56" spans="1:5">
      <c r="A56" s="16">
        <v>53</v>
      </c>
      <c r="B56" s="17">
        <v>1.4379999999999999</v>
      </c>
      <c r="C56" s="16">
        <v>7.5810000000000002E-2</v>
      </c>
      <c r="D56" s="23">
        <f t="shared" si="0"/>
        <v>1.177762186807628</v>
      </c>
      <c r="E56" s="23">
        <f t="shared" si="1"/>
        <v>2.1483841180656603E-3</v>
      </c>
    </row>
    <row r="57" spans="1:5">
      <c r="A57" s="16">
        <v>54</v>
      </c>
      <c r="B57" s="17">
        <v>1.4350000000000001</v>
      </c>
      <c r="C57" s="16">
        <v>7.4010000000000006E-2</v>
      </c>
      <c r="D57" s="23">
        <f t="shared" si="0"/>
        <v>1.1932008941238887</v>
      </c>
      <c r="E57" s="23">
        <f t="shared" si="1"/>
        <v>1.5438707316260737E-3</v>
      </c>
    </row>
    <row r="58" spans="1:5">
      <c r="A58" s="16">
        <v>55</v>
      </c>
      <c r="B58" s="17">
        <v>1.4339999999999999</v>
      </c>
      <c r="C58" s="16">
        <v>7.2690000000000005E-2</v>
      </c>
      <c r="D58" s="23">
        <f t="shared" si="0"/>
        <v>1.2053135896160523</v>
      </c>
      <c r="E58" s="23">
        <f t="shared" si="1"/>
        <v>1.2112695492163539E-3</v>
      </c>
    </row>
    <row r="59" spans="1:5">
      <c r="A59" s="16">
        <v>56</v>
      </c>
      <c r="B59" s="17">
        <v>1.4339999999999999</v>
      </c>
      <c r="C59" s="16">
        <v>7.1679999999999994E-2</v>
      </c>
      <c r="D59" s="23">
        <f t="shared" si="0"/>
        <v>1.2150723628755582</v>
      </c>
      <c r="E59" s="23">
        <f t="shared" si="1"/>
        <v>9.7587732595059149E-4</v>
      </c>
    </row>
    <row r="60" spans="1:5">
      <c r="A60" s="16">
        <v>57</v>
      </c>
      <c r="B60" s="17">
        <v>1.4319999999999999</v>
      </c>
      <c r="C60" s="16">
        <v>7.0790000000000006E-2</v>
      </c>
      <c r="D60" s="23">
        <f t="shared" si="0"/>
        <v>1.2227886766240399</v>
      </c>
      <c r="E60" s="23">
        <f t="shared" si="1"/>
        <v>7.7163137484816959E-4</v>
      </c>
    </row>
    <row r="61" spans="1:5">
      <c r="A61" s="16">
        <v>58</v>
      </c>
      <c r="B61" s="17">
        <v>1.431</v>
      </c>
      <c r="C61" s="16">
        <v>7.0050000000000001E-2</v>
      </c>
      <c r="D61" s="23">
        <f t="shared" si="0"/>
        <v>1.2295913777086858</v>
      </c>
      <c r="E61" s="23">
        <f t="shared" si="1"/>
        <v>6.8027010846458678E-4</v>
      </c>
    </row>
    <row r="62" spans="1:5">
      <c r="A62" s="16">
        <v>59</v>
      </c>
      <c r="B62" s="17">
        <v>1.4330000000000001</v>
      </c>
      <c r="C62" s="16">
        <v>6.9510000000000002E-2</v>
      </c>
      <c r="D62" s="23">
        <f t="shared" si="0"/>
        <v>1.2359112824645173</v>
      </c>
      <c r="E62" s="23">
        <f t="shared" si="1"/>
        <v>6.3199047558315513E-4</v>
      </c>
    </row>
    <row r="63" spans="1:5">
      <c r="A63" s="16">
        <v>60</v>
      </c>
      <c r="B63" s="17">
        <v>1.4319999999999999</v>
      </c>
      <c r="C63" s="16">
        <v>6.8919999999999995E-2</v>
      </c>
      <c r="D63" s="23">
        <f t="shared" si="0"/>
        <v>1.2413140283776807</v>
      </c>
      <c r="E63" s="23">
        <f t="shared" si="1"/>
        <v>5.4027459131633648E-4</v>
      </c>
    </row>
    <row r="64" spans="1:5">
      <c r="A64" s="16">
        <v>61</v>
      </c>
      <c r="B64" s="17">
        <v>0.80730000000000002</v>
      </c>
      <c r="C64" s="16">
        <v>4.1399999999999999E-2</v>
      </c>
      <c r="D64" s="23">
        <f t="shared" si="0"/>
        <v>1.1971939202183872</v>
      </c>
      <c r="E64" s="23">
        <f t="shared" si="1"/>
        <v>-4.4120108159293459E-3</v>
      </c>
    </row>
    <row r="65" spans="1:5">
      <c r="A65" s="16">
        <v>62</v>
      </c>
      <c r="B65" s="17">
        <v>1.742</v>
      </c>
      <c r="C65" s="16">
        <v>8.0860000000000001E-2</v>
      </c>
      <c r="D65" s="23">
        <f t="shared" si="0"/>
        <v>1.26615995760327</v>
      </c>
      <c r="E65" s="23">
        <f t="shared" si="1"/>
        <v>6.896603738488283E-3</v>
      </c>
    </row>
    <row r="66" spans="1:5">
      <c r="A66" s="16">
        <v>63</v>
      </c>
      <c r="B66" s="17">
        <v>1.7250000000000001</v>
      </c>
      <c r="C66" s="16">
        <v>7.7950000000000005E-2</v>
      </c>
      <c r="D66" s="23">
        <f t="shared" si="0"/>
        <v>1.2844459037072595</v>
      </c>
      <c r="E66" s="23">
        <f t="shared" si="1"/>
        <v>1.8285946103989482E-3</v>
      </c>
    </row>
    <row r="67" spans="1:5">
      <c r="A67" s="16">
        <v>64</v>
      </c>
      <c r="B67" s="17">
        <v>1.7230000000000001</v>
      </c>
      <c r="C67" s="16">
        <v>7.6270000000000004E-2</v>
      </c>
      <c r="D67" s="23">
        <f t="shared" si="0"/>
        <v>1.2984138513147729</v>
      </c>
      <c r="E67" s="23">
        <f t="shared" si="1"/>
        <v>1.3967947607513409E-3</v>
      </c>
    </row>
    <row r="68" spans="1:5">
      <c r="A68" s="16">
        <v>65</v>
      </c>
      <c r="B68" s="17">
        <v>1.72</v>
      </c>
      <c r="C68" s="16">
        <v>7.4999999999999997E-2</v>
      </c>
      <c r="D68" s="23">
        <f t="shared" si="0"/>
        <v>1.3085587278918682</v>
      </c>
      <c r="E68" s="23">
        <f t="shared" si="1"/>
        <v>1.0144876577095284E-3</v>
      </c>
    </row>
    <row r="69" spans="1:5">
      <c r="A69" s="16">
        <v>66</v>
      </c>
      <c r="B69" s="17">
        <v>1.7210000000000001</v>
      </c>
      <c r="C69" s="16">
        <v>7.4060000000000001E-2</v>
      </c>
      <c r="D69" s="23">
        <f t="shared" ref="D69:D132" si="2">4-4*((C69/B69)/($C$4/$B$4))^0.25</f>
        <v>1.3174216634678939</v>
      </c>
      <c r="E69" s="23">
        <f t="shared" si="1"/>
        <v>8.8629355760256874E-4</v>
      </c>
    </row>
    <row r="70" spans="1:5">
      <c r="A70" s="16">
        <v>67</v>
      </c>
      <c r="B70" s="17">
        <v>1.718</v>
      </c>
      <c r="C70" s="16">
        <v>7.3279999999999998E-2</v>
      </c>
      <c r="D70" s="23">
        <f t="shared" si="2"/>
        <v>1.323345730953938</v>
      </c>
      <c r="E70" s="23">
        <f t="shared" ref="E70:E133" si="3">(D70-D69)/((A70-A69)*10)</f>
        <v>5.9240674860441269E-4</v>
      </c>
    </row>
    <row r="71" spans="1:5">
      <c r="A71" s="16">
        <v>68</v>
      </c>
      <c r="B71" s="17">
        <v>1.72</v>
      </c>
      <c r="C71" s="16">
        <v>7.2520000000000001E-2</v>
      </c>
      <c r="D71" s="23">
        <f t="shared" si="2"/>
        <v>1.331089312098432</v>
      </c>
      <c r="E71" s="23">
        <f t="shared" si="3"/>
        <v>7.7435811444939164E-4</v>
      </c>
    </row>
    <row r="72" spans="1:5">
      <c r="A72" s="16">
        <v>69</v>
      </c>
      <c r="B72" s="17">
        <v>1.7190000000000001</v>
      </c>
      <c r="C72" s="16">
        <v>7.1830000000000005E-2</v>
      </c>
      <c r="D72" s="23">
        <f t="shared" si="2"/>
        <v>1.3370733674890509</v>
      </c>
      <c r="E72" s="23">
        <f t="shared" si="3"/>
        <v>5.98405539061897E-4</v>
      </c>
    </row>
    <row r="73" spans="1:5">
      <c r="A73" s="16">
        <v>70</v>
      </c>
      <c r="B73" s="17">
        <v>1.7190000000000001</v>
      </c>
      <c r="C73" s="16">
        <v>7.127E-2</v>
      </c>
      <c r="D73" s="23">
        <f t="shared" si="2"/>
        <v>1.3422787781422825</v>
      </c>
      <c r="E73" s="23">
        <f t="shared" si="3"/>
        <v>5.2054106532315456E-4</v>
      </c>
    </row>
    <row r="74" spans="1:5">
      <c r="A74" s="16">
        <v>71</v>
      </c>
      <c r="B74" s="17">
        <v>1.0249999999999999</v>
      </c>
      <c r="C74" s="16">
        <v>4.5069999999999999E-2</v>
      </c>
      <c r="D74" s="23">
        <f t="shared" si="2"/>
        <v>1.3029274626414864</v>
      </c>
      <c r="E74" s="23">
        <f t="shared" si="3"/>
        <v>-3.9351315500796066E-3</v>
      </c>
    </row>
    <row r="75" spans="1:5">
      <c r="A75" s="16">
        <v>72</v>
      </c>
      <c r="B75" s="17">
        <v>2.028</v>
      </c>
      <c r="C75" s="16">
        <v>8.054E-2</v>
      </c>
      <c r="D75" s="23">
        <f t="shared" si="2"/>
        <v>1.3707152506932636</v>
      </c>
      <c r="E75" s="23">
        <f t="shared" si="3"/>
        <v>6.7787788051777206E-3</v>
      </c>
    </row>
    <row r="76" spans="1:5">
      <c r="A76" s="16">
        <v>73</v>
      </c>
      <c r="B76" s="17">
        <v>2.0129999999999999</v>
      </c>
      <c r="C76" s="16">
        <v>7.7969999999999998E-2</v>
      </c>
      <c r="D76" s="23">
        <f t="shared" si="2"/>
        <v>1.3871008743088313</v>
      </c>
      <c r="E76" s="23">
        <f t="shared" si="3"/>
        <v>1.6385623615567725E-3</v>
      </c>
    </row>
    <row r="77" spans="1:5">
      <c r="A77" s="16">
        <v>74</v>
      </c>
      <c r="B77" s="17">
        <v>2.0110000000000001</v>
      </c>
      <c r="C77" s="16">
        <v>7.6530000000000001E-2</v>
      </c>
      <c r="D77" s="23">
        <f t="shared" si="2"/>
        <v>1.3986031237579439</v>
      </c>
      <c r="E77" s="23">
        <f t="shared" si="3"/>
        <v>1.15022494491126E-3</v>
      </c>
    </row>
    <row r="78" spans="1:5">
      <c r="A78" s="16">
        <v>75</v>
      </c>
      <c r="B78" s="17">
        <v>2.008</v>
      </c>
      <c r="C78" s="16">
        <v>7.5209999999999999E-2</v>
      </c>
      <c r="D78" s="23">
        <f t="shared" si="2"/>
        <v>1.4089268511188013</v>
      </c>
      <c r="E78" s="23">
        <f t="shared" si="3"/>
        <v>1.0323727360857405E-3</v>
      </c>
    </row>
    <row r="79" spans="1:5">
      <c r="A79" s="16">
        <v>76</v>
      </c>
      <c r="B79" s="17">
        <v>2.008</v>
      </c>
      <c r="C79" s="16">
        <v>7.4279999999999999E-2</v>
      </c>
      <c r="D79" s="23">
        <f t="shared" si="2"/>
        <v>1.4169741624053187</v>
      </c>
      <c r="E79" s="23">
        <f t="shared" si="3"/>
        <v>8.0473112865173666E-4</v>
      </c>
    </row>
    <row r="80" spans="1:5">
      <c r="A80" s="16">
        <v>77</v>
      </c>
      <c r="B80" s="17">
        <v>2.008</v>
      </c>
      <c r="C80" s="16">
        <v>7.3380000000000001E-2</v>
      </c>
      <c r="D80" s="23">
        <f t="shared" si="2"/>
        <v>1.4248341556499411</v>
      </c>
      <c r="E80" s="23">
        <f t="shared" si="3"/>
        <v>7.8599932446223877E-4</v>
      </c>
    </row>
    <row r="81" spans="1:5">
      <c r="A81" s="16">
        <v>78</v>
      </c>
      <c r="B81" s="17">
        <v>2.0070000000000001</v>
      </c>
      <c r="C81" s="16">
        <v>7.2819999999999996E-2</v>
      </c>
      <c r="D81" s="23">
        <f t="shared" si="2"/>
        <v>1.4294412786729942</v>
      </c>
      <c r="E81" s="23">
        <f t="shared" si="3"/>
        <v>4.6071230230531056E-4</v>
      </c>
    </row>
    <row r="82" spans="1:5">
      <c r="A82" s="16">
        <v>79</v>
      </c>
      <c r="B82" s="17">
        <v>2.0049999999999999</v>
      </c>
      <c r="C82" s="16">
        <v>7.1870000000000003E-2</v>
      </c>
      <c r="D82" s="23">
        <f t="shared" si="2"/>
        <v>1.4372277031085776</v>
      </c>
      <c r="E82" s="23">
        <f t="shared" si="3"/>
        <v>7.7864244355834171E-4</v>
      </c>
    </row>
    <row r="83" spans="1:5">
      <c r="A83" s="16">
        <v>80</v>
      </c>
      <c r="B83" s="17">
        <v>2.0099999999999998</v>
      </c>
      <c r="C83" s="16">
        <v>7.1309999999999998E-2</v>
      </c>
      <c r="D83" s="23">
        <f t="shared" si="2"/>
        <v>1.4438266747868314</v>
      </c>
      <c r="E83" s="23">
        <f t="shared" si="3"/>
        <v>6.5989716782537404E-4</v>
      </c>
    </row>
    <row r="84" spans="1:5">
      <c r="A84" s="16">
        <v>81</v>
      </c>
      <c r="B84" s="17">
        <v>1.0169999999999999</v>
      </c>
      <c r="C84" s="16">
        <v>3.9980000000000002E-2</v>
      </c>
      <c r="D84" s="23">
        <f t="shared" si="2"/>
        <v>1.3773993594916449</v>
      </c>
      <c r="E84" s="23">
        <f t="shared" si="3"/>
        <v>-6.6427315295186414E-3</v>
      </c>
    </row>
    <row r="85" spans="1:5">
      <c r="A85" s="16">
        <v>82</v>
      </c>
      <c r="B85" s="17">
        <v>2.3340000000000001</v>
      </c>
      <c r="C85" s="16">
        <v>8.0490000000000006E-2</v>
      </c>
      <c r="D85" s="23">
        <f t="shared" si="2"/>
        <v>1.4618810440499956</v>
      </c>
      <c r="E85" s="23">
        <f t="shared" si="3"/>
        <v>8.44816845583507E-3</v>
      </c>
    </row>
    <row r="86" spans="1:5">
      <c r="A86" s="16">
        <v>83</v>
      </c>
      <c r="B86" s="17">
        <v>2.3010000000000002</v>
      </c>
      <c r="C86" s="16">
        <v>7.7100000000000002E-2</v>
      </c>
      <c r="D86" s="23">
        <f t="shared" si="2"/>
        <v>1.4800835386417472</v>
      </c>
      <c r="E86" s="23">
        <f t="shared" si="3"/>
        <v>1.8202494591751605E-3</v>
      </c>
    </row>
    <row r="87" spans="1:5">
      <c r="A87" s="16">
        <v>84</v>
      </c>
      <c r="B87" s="17">
        <v>2.298</v>
      </c>
      <c r="C87" s="16">
        <v>7.51E-2</v>
      </c>
      <c r="D87" s="23">
        <f t="shared" si="2"/>
        <v>1.4957701850092704</v>
      </c>
      <c r="E87" s="23">
        <f t="shared" si="3"/>
        <v>1.5686646367523149E-3</v>
      </c>
    </row>
    <row r="88" spans="1:5">
      <c r="A88" s="16">
        <v>85</v>
      </c>
      <c r="B88" s="17">
        <v>2.2970000000000002</v>
      </c>
      <c r="C88" s="16">
        <v>7.3980000000000004E-2</v>
      </c>
      <c r="D88" s="23">
        <f t="shared" si="2"/>
        <v>1.5048880473098523</v>
      </c>
      <c r="E88" s="23">
        <f t="shared" si="3"/>
        <v>9.1178623005818695E-4</v>
      </c>
    </row>
    <row r="89" spans="1:5">
      <c r="A89" s="16">
        <v>86</v>
      </c>
      <c r="B89" s="17">
        <v>2.2959999999999998</v>
      </c>
      <c r="C89" s="16">
        <v>7.2800000000000004E-2</v>
      </c>
      <c r="D89" s="23">
        <f t="shared" si="2"/>
        <v>1.5146269909575678</v>
      </c>
      <c r="E89" s="23">
        <f t="shared" si="3"/>
        <v>9.7389436477155476E-4</v>
      </c>
    </row>
    <row r="90" spans="1:5">
      <c r="A90" s="16">
        <v>87</v>
      </c>
      <c r="B90" s="17">
        <v>2.2949999999999999</v>
      </c>
      <c r="C90" s="16">
        <v>7.1889999999999996E-2</v>
      </c>
      <c r="D90" s="23">
        <f t="shared" si="2"/>
        <v>1.5221606125496763</v>
      </c>
      <c r="E90" s="23">
        <f t="shared" si="3"/>
        <v>7.5336215921084637E-4</v>
      </c>
    </row>
    <row r="91" spans="1:5">
      <c r="A91" s="16">
        <v>88</v>
      </c>
      <c r="B91" s="17">
        <v>2.2949999999999999</v>
      </c>
      <c r="C91" s="16">
        <v>7.1400000000000005E-2</v>
      </c>
      <c r="D91" s="23">
        <f t="shared" si="2"/>
        <v>1.5263936666174551</v>
      </c>
      <c r="E91" s="23">
        <f t="shared" si="3"/>
        <v>4.2330540677788521E-4</v>
      </c>
    </row>
    <row r="92" spans="1:5">
      <c r="A92" s="16">
        <v>89</v>
      </c>
      <c r="B92" s="17">
        <v>2.294</v>
      </c>
      <c r="C92" s="16">
        <v>7.0430000000000006E-2</v>
      </c>
      <c r="D92" s="23">
        <f t="shared" si="2"/>
        <v>1.534569454201427</v>
      </c>
      <c r="E92" s="23">
        <f t="shared" si="3"/>
        <v>8.175787583971861E-4</v>
      </c>
    </row>
    <row r="93" spans="1:5">
      <c r="A93" s="16">
        <v>90</v>
      </c>
      <c r="B93" s="17">
        <v>2.2930000000000001</v>
      </c>
      <c r="C93" s="16">
        <v>6.9830000000000003E-2</v>
      </c>
      <c r="D93" s="23">
        <f t="shared" si="2"/>
        <v>1.5395689415999172</v>
      </c>
      <c r="E93" s="23">
        <f t="shared" si="3"/>
        <v>4.9994873984902097E-4</v>
      </c>
    </row>
    <row r="94" spans="1:5">
      <c r="A94" s="16">
        <v>91</v>
      </c>
      <c r="B94" s="17">
        <v>1.1950000000000001</v>
      </c>
      <c r="C94" s="16">
        <v>4.0090000000000001E-2</v>
      </c>
      <c r="D94" s="23">
        <f t="shared" si="2"/>
        <v>1.4793140454779588</v>
      </c>
      <c r="E94" s="23">
        <f t="shared" si="3"/>
        <v>-6.0254896121958446E-3</v>
      </c>
    </row>
    <row r="95" spans="1:5">
      <c r="A95" s="16">
        <v>92</v>
      </c>
      <c r="B95" s="17">
        <v>2.6280000000000001</v>
      </c>
      <c r="C95" s="16">
        <v>7.7920000000000003E-2</v>
      </c>
      <c r="D95" s="23">
        <f t="shared" si="2"/>
        <v>1.5559639954384776</v>
      </c>
      <c r="E95" s="23">
        <f t="shared" si="3"/>
        <v>7.6649949960518882E-3</v>
      </c>
    </row>
    <row r="96" spans="1:5">
      <c r="A96" s="16">
        <v>93</v>
      </c>
      <c r="B96" s="17">
        <v>2.585</v>
      </c>
      <c r="C96" s="16">
        <v>7.4649999999999994E-2</v>
      </c>
      <c r="D96" s="23">
        <f t="shared" si="2"/>
        <v>1.5720260665060022</v>
      </c>
      <c r="E96" s="23">
        <f t="shared" si="3"/>
        <v>1.6062071067524553E-3</v>
      </c>
    </row>
    <row r="97" spans="1:5">
      <c r="A97" s="16">
        <v>94</v>
      </c>
      <c r="B97" s="17">
        <v>2.59</v>
      </c>
      <c r="C97" s="16">
        <v>7.2639999999999996E-2</v>
      </c>
      <c r="D97" s="23">
        <f t="shared" si="2"/>
        <v>1.5897021044263089</v>
      </c>
      <c r="E97" s="23">
        <f t="shared" si="3"/>
        <v>1.7676037920306698E-3</v>
      </c>
    </row>
    <row r="98" spans="1:5">
      <c r="A98" s="16">
        <v>95</v>
      </c>
      <c r="B98" s="17">
        <v>2.585</v>
      </c>
      <c r="C98" s="16">
        <v>7.1249999999999994E-2</v>
      </c>
      <c r="D98" s="23">
        <f t="shared" si="2"/>
        <v>1.6001572577676106</v>
      </c>
      <c r="E98" s="23">
        <f t="shared" si="3"/>
        <v>1.0455153341301759E-3</v>
      </c>
    </row>
    <row r="99" spans="1:5">
      <c r="A99" s="16">
        <v>96</v>
      </c>
      <c r="B99" s="17">
        <v>2.5830000000000002</v>
      </c>
      <c r="C99" s="16">
        <v>7.0120000000000002E-2</v>
      </c>
      <c r="D99" s="23">
        <f t="shared" si="2"/>
        <v>1.6092669848377765</v>
      </c>
      <c r="E99" s="23">
        <f t="shared" si="3"/>
        <v>9.1097270701658852E-4</v>
      </c>
    </row>
    <row r="100" spans="1:5">
      <c r="A100" s="16">
        <v>97</v>
      </c>
      <c r="B100" s="17">
        <v>2.581</v>
      </c>
      <c r="C100" s="16">
        <v>6.9250000000000006E-2</v>
      </c>
      <c r="D100" s="23">
        <f t="shared" si="2"/>
        <v>1.6162558127901101</v>
      </c>
      <c r="E100" s="23">
        <f t="shared" si="3"/>
        <v>6.9888279523335763E-4</v>
      </c>
    </row>
    <row r="101" spans="1:5">
      <c r="A101" s="16">
        <v>98</v>
      </c>
      <c r="B101" s="17">
        <v>2.585</v>
      </c>
      <c r="C101" s="16">
        <v>6.8459999999999993E-2</v>
      </c>
      <c r="D101" s="23">
        <f t="shared" si="2"/>
        <v>1.6240035328119271</v>
      </c>
      <c r="E101" s="23">
        <f t="shared" si="3"/>
        <v>7.7477200218170064E-4</v>
      </c>
    </row>
    <row r="102" spans="1:5">
      <c r="A102" s="16">
        <v>99</v>
      </c>
      <c r="B102" s="17">
        <v>2.5819999999999999</v>
      </c>
      <c r="C102" s="16">
        <v>6.7559999999999995E-2</v>
      </c>
      <c r="D102" s="23">
        <f t="shared" si="2"/>
        <v>1.6311636731934436</v>
      </c>
      <c r="E102" s="23">
        <f t="shared" si="3"/>
        <v>7.1601403815164662E-4</v>
      </c>
    </row>
    <row r="103" spans="1:5">
      <c r="A103" s="16">
        <v>100</v>
      </c>
      <c r="B103" s="17">
        <v>2.58</v>
      </c>
      <c r="C103" s="16">
        <v>6.6820000000000004E-2</v>
      </c>
      <c r="D103" s="23">
        <f t="shared" si="2"/>
        <v>1.6372194070427262</v>
      </c>
      <c r="E103" s="23">
        <f t="shared" si="3"/>
        <v>6.0557338492825961E-4</v>
      </c>
    </row>
    <row r="104" spans="1:5">
      <c r="A104" s="16">
        <v>101</v>
      </c>
      <c r="B104" s="17">
        <v>1.397</v>
      </c>
      <c r="C104" s="16">
        <v>3.968E-2</v>
      </c>
      <c r="D104" s="23">
        <f t="shared" si="2"/>
        <v>1.582060009945744</v>
      </c>
      <c r="E104" s="23">
        <f t="shared" si="3"/>
        <v>-5.5159397096982143E-3</v>
      </c>
    </row>
    <row r="105" spans="1:5">
      <c r="A105" s="16">
        <v>102</v>
      </c>
      <c r="B105" s="17">
        <v>2.9220000000000002</v>
      </c>
      <c r="C105" s="16">
        <v>7.3649999999999993E-2</v>
      </c>
      <c r="D105" s="23">
        <f t="shared" si="2"/>
        <v>1.6532067055826967</v>
      </c>
      <c r="E105" s="23">
        <f t="shared" si="3"/>
        <v>7.1146695636952638E-3</v>
      </c>
    </row>
    <row r="106" spans="1:5">
      <c r="A106" s="16">
        <v>103</v>
      </c>
      <c r="B106" s="17">
        <v>2.879</v>
      </c>
      <c r="C106" s="16">
        <v>7.0449999999999999E-2</v>
      </c>
      <c r="D106" s="23">
        <f t="shared" si="2"/>
        <v>1.6705063181914976</v>
      </c>
      <c r="E106" s="23">
        <f t="shared" si="3"/>
        <v>1.7299612608800974E-3</v>
      </c>
    </row>
    <row r="107" spans="1:5">
      <c r="A107" s="16">
        <v>104</v>
      </c>
      <c r="B107" s="17">
        <v>2.8740000000000001</v>
      </c>
      <c r="C107" s="16">
        <v>6.8919999999999995E-2</v>
      </c>
      <c r="D107" s="23">
        <f t="shared" si="2"/>
        <v>1.6822513863943263</v>
      </c>
      <c r="E107" s="23">
        <f t="shared" si="3"/>
        <v>1.1745068202828612E-3</v>
      </c>
    </row>
    <row r="108" spans="1:5">
      <c r="A108" s="16">
        <v>105</v>
      </c>
      <c r="B108" s="17">
        <v>2.8730000000000002</v>
      </c>
      <c r="C108" s="16">
        <v>6.769E-2</v>
      </c>
      <c r="D108" s="23">
        <f t="shared" si="2"/>
        <v>1.6924616592395183</v>
      </c>
      <c r="E108" s="23">
        <f t="shared" si="3"/>
        <v>1.0210272845192047E-3</v>
      </c>
    </row>
    <row r="109" spans="1:5">
      <c r="A109" s="16">
        <v>106</v>
      </c>
      <c r="B109" s="17">
        <v>2.8719999999999999</v>
      </c>
      <c r="C109" s="16">
        <v>6.6699999999999995E-2</v>
      </c>
      <c r="D109" s="23">
        <f t="shared" si="2"/>
        <v>1.7007454567386602</v>
      </c>
      <c r="E109" s="23">
        <f t="shared" si="3"/>
        <v>8.2837974991418757E-4</v>
      </c>
    </row>
    <row r="110" spans="1:5">
      <c r="A110" s="16">
        <v>107</v>
      </c>
      <c r="B110" s="17">
        <v>2.87</v>
      </c>
      <c r="C110" s="16">
        <v>6.583E-2</v>
      </c>
      <c r="D110" s="23">
        <f t="shared" si="2"/>
        <v>1.7078808302874697</v>
      </c>
      <c r="E110" s="23">
        <f t="shared" si="3"/>
        <v>7.1353735488095533E-4</v>
      </c>
    </row>
    <row r="111" spans="1:5">
      <c r="A111" s="16">
        <v>108</v>
      </c>
      <c r="B111" s="17">
        <v>2.871</v>
      </c>
      <c r="C111" s="16">
        <v>6.497E-2</v>
      </c>
      <c r="D111" s="23">
        <f t="shared" si="2"/>
        <v>1.715602783608277</v>
      </c>
      <c r="E111" s="23">
        <f t="shared" si="3"/>
        <v>7.7219533208072733E-4</v>
      </c>
    </row>
    <row r="112" spans="1:5">
      <c r="A112" s="16">
        <v>109</v>
      </c>
      <c r="B112" s="17">
        <v>2.87</v>
      </c>
      <c r="C112" s="16">
        <v>6.4240000000000005E-2</v>
      </c>
      <c r="D112" s="23">
        <f t="shared" si="2"/>
        <v>1.7218484435324273</v>
      </c>
      <c r="E112" s="23">
        <f t="shared" si="3"/>
        <v>6.245659924150271E-4</v>
      </c>
    </row>
    <row r="113" spans="1:5">
      <c r="A113" s="16">
        <v>110</v>
      </c>
      <c r="B113" s="17">
        <v>2.87</v>
      </c>
      <c r="C113" s="16">
        <v>6.3519999999999993E-2</v>
      </c>
      <c r="D113" s="23">
        <f t="shared" si="2"/>
        <v>1.7282588131491288</v>
      </c>
      <c r="E113" s="23">
        <f t="shared" si="3"/>
        <v>6.4103696167014943E-4</v>
      </c>
    </row>
    <row r="114" spans="1:5">
      <c r="A114" s="16">
        <v>111</v>
      </c>
      <c r="B114" s="17">
        <v>1.194</v>
      </c>
      <c r="C114" s="16">
        <v>2.9989999999999999E-2</v>
      </c>
      <c r="D114" s="23">
        <f t="shared" si="2"/>
        <v>1.6552597509018812</v>
      </c>
      <c r="E114" s="23">
        <f t="shared" si="3"/>
        <v>-7.2999062247247615E-3</v>
      </c>
    </row>
    <row r="115" spans="1:5">
      <c r="A115" s="16">
        <v>112</v>
      </c>
      <c r="B115" s="17">
        <v>3.2170000000000001</v>
      </c>
      <c r="C115" s="16">
        <v>7.1499999999999994E-2</v>
      </c>
      <c r="D115" s="23">
        <f t="shared" si="2"/>
        <v>1.7258691539764133</v>
      </c>
      <c r="E115" s="23">
        <f t="shared" si="3"/>
        <v>7.0609403074532121E-3</v>
      </c>
    </row>
    <row r="116" spans="1:5">
      <c r="A116" s="16">
        <v>113</v>
      </c>
      <c r="B116" s="17">
        <v>3.1680000000000001</v>
      </c>
      <c r="C116" s="16">
        <v>6.6930000000000003E-2</v>
      </c>
      <c r="D116" s="23">
        <f t="shared" si="2"/>
        <v>1.7545126295892368</v>
      </c>
      <c r="E116" s="23">
        <f t="shared" si="3"/>
        <v>2.8643475612823545E-3</v>
      </c>
    </row>
    <row r="117" spans="1:5">
      <c r="A117" s="16">
        <v>114</v>
      </c>
      <c r="B117" s="17">
        <v>3.1629999999999998</v>
      </c>
      <c r="C117" s="16">
        <v>6.5290000000000001E-2</v>
      </c>
      <c r="D117" s="23">
        <f t="shared" si="2"/>
        <v>1.7675148800308085</v>
      </c>
      <c r="E117" s="23">
        <f t="shared" si="3"/>
        <v>1.3002250441571661E-3</v>
      </c>
    </row>
    <row r="118" spans="1:5">
      <c r="A118" s="16">
        <v>115</v>
      </c>
      <c r="B118" s="17">
        <v>3.1629999999999998</v>
      </c>
      <c r="C118" s="16">
        <v>6.4060000000000006E-2</v>
      </c>
      <c r="D118" s="23">
        <f t="shared" si="2"/>
        <v>1.7781044491274511</v>
      </c>
      <c r="E118" s="23">
        <f t="shared" si="3"/>
        <v>1.058956909664266E-3</v>
      </c>
    </row>
    <row r="119" spans="1:5">
      <c r="A119" s="16">
        <v>116</v>
      </c>
      <c r="B119" s="17">
        <v>3.1579999999999999</v>
      </c>
      <c r="C119" s="16">
        <v>6.2960000000000002E-2</v>
      </c>
      <c r="D119" s="23">
        <f t="shared" si="2"/>
        <v>1.7868296049655248</v>
      </c>
      <c r="E119" s="23">
        <f t="shared" si="3"/>
        <v>8.72515583807365E-4</v>
      </c>
    </row>
    <row r="120" spans="1:5">
      <c r="A120" s="16">
        <v>117</v>
      </c>
      <c r="B120" s="17">
        <v>3.16</v>
      </c>
      <c r="C120" s="16">
        <v>6.2030000000000002E-2</v>
      </c>
      <c r="D120" s="23">
        <f t="shared" si="2"/>
        <v>1.7953970796974978</v>
      </c>
      <c r="E120" s="23">
        <f t="shared" si="3"/>
        <v>8.5674747319730571E-4</v>
      </c>
    </row>
    <row r="121" spans="1:5">
      <c r="A121" s="16">
        <v>118</v>
      </c>
      <c r="B121" s="17">
        <v>3.16</v>
      </c>
      <c r="C121" s="16">
        <v>6.1150000000000003E-2</v>
      </c>
      <c r="D121" s="23">
        <f t="shared" si="2"/>
        <v>1.8032580256358357</v>
      </c>
      <c r="E121" s="23">
        <f t="shared" si="3"/>
        <v>7.8609459383378595E-4</v>
      </c>
    </row>
    <row r="122" spans="1:5">
      <c r="A122" s="16">
        <v>119</v>
      </c>
      <c r="B122" s="17">
        <v>3.1589999999999998</v>
      </c>
      <c r="C122" s="16">
        <v>6.0350000000000001E-2</v>
      </c>
      <c r="D122" s="23">
        <f t="shared" si="2"/>
        <v>1.8103050546373995</v>
      </c>
      <c r="E122" s="23">
        <f t="shared" si="3"/>
        <v>7.047029001563843E-4</v>
      </c>
    </row>
    <row r="123" spans="1:5">
      <c r="A123" s="16">
        <v>120</v>
      </c>
      <c r="B123" s="17">
        <v>3.1560000000000001</v>
      </c>
      <c r="C123" s="16">
        <v>5.9610000000000003E-2</v>
      </c>
      <c r="D123" s="23">
        <f t="shared" si="2"/>
        <v>1.8165299684219143</v>
      </c>
      <c r="E123" s="23">
        <f t="shared" si="3"/>
        <v>6.2249137845147293E-4</v>
      </c>
    </row>
    <row r="124" spans="1:5">
      <c r="A124" s="16">
        <v>121</v>
      </c>
      <c r="B124" s="17">
        <v>1.5660000000000001</v>
      </c>
      <c r="C124" s="16">
        <v>3.4340000000000002E-2</v>
      </c>
      <c r="D124" s="23">
        <f t="shared" si="2"/>
        <v>1.733509844710424</v>
      </c>
      <c r="E124" s="23">
        <f t="shared" si="3"/>
        <v>-8.3020123711490257E-3</v>
      </c>
    </row>
    <row r="125" spans="1:5">
      <c r="A125" s="16">
        <v>122</v>
      </c>
      <c r="B125" s="17">
        <v>3.524</v>
      </c>
      <c r="C125" s="16">
        <v>6.6659999999999997E-2</v>
      </c>
      <c r="D125" s="23">
        <f t="shared" si="2"/>
        <v>1.8157162435849505</v>
      </c>
      <c r="E125" s="23">
        <f t="shared" si="3"/>
        <v>8.2206398874526514E-3</v>
      </c>
    </row>
    <row r="126" spans="1:5">
      <c r="A126" s="16">
        <v>123</v>
      </c>
      <c r="B126" s="17">
        <v>3.4609999999999999</v>
      </c>
      <c r="C126" s="16">
        <v>6.2609999999999999E-2</v>
      </c>
      <c r="D126" s="23">
        <f t="shared" si="2"/>
        <v>1.8399578300809365</v>
      </c>
      <c r="E126" s="23">
        <f t="shared" si="3"/>
        <v>2.4241586495985954E-3</v>
      </c>
    </row>
    <row r="127" spans="1:5">
      <c r="A127" s="16">
        <v>124</v>
      </c>
      <c r="B127" s="17">
        <v>3.4489999999999998</v>
      </c>
      <c r="C127" s="16">
        <v>6.0879999999999997E-2</v>
      </c>
      <c r="D127" s="23">
        <f t="shared" si="2"/>
        <v>1.8531729138267332</v>
      </c>
      <c r="E127" s="23">
        <f t="shared" si="3"/>
        <v>1.3215083745796719E-3</v>
      </c>
    </row>
    <row r="128" spans="1:5">
      <c r="A128" s="16">
        <v>125</v>
      </c>
      <c r="B128" s="17">
        <v>3.4510000000000001</v>
      </c>
      <c r="C128" s="16">
        <v>5.978E-2</v>
      </c>
      <c r="D128" s="23">
        <f t="shared" si="2"/>
        <v>1.8632464135450943</v>
      </c>
      <c r="E128" s="23">
        <f t="shared" si="3"/>
        <v>1.0073499718361134E-3</v>
      </c>
    </row>
    <row r="129" spans="1:5">
      <c r="A129" s="16">
        <v>126</v>
      </c>
      <c r="B129" s="17">
        <v>3.4470000000000001</v>
      </c>
      <c r="C129" s="16">
        <v>5.8840000000000003E-2</v>
      </c>
      <c r="D129" s="23">
        <f t="shared" si="2"/>
        <v>1.8710789855451484</v>
      </c>
      <c r="E129" s="23">
        <f t="shared" si="3"/>
        <v>7.8325720000540502E-4</v>
      </c>
    </row>
    <row r="130" spans="1:5">
      <c r="A130" s="16">
        <v>127</v>
      </c>
      <c r="B130" s="17">
        <v>3.4449999999999998</v>
      </c>
      <c r="C130" s="16">
        <v>5.7979999999999997E-2</v>
      </c>
      <c r="D130" s="23">
        <f t="shared" si="2"/>
        <v>1.8785932327064176</v>
      </c>
      <c r="E130" s="23">
        <f t="shared" si="3"/>
        <v>7.5142471612692501E-4</v>
      </c>
    </row>
    <row r="131" spans="1:5">
      <c r="A131" s="16">
        <v>128</v>
      </c>
      <c r="B131" s="17">
        <v>3.4489999999999998</v>
      </c>
      <c r="C131" s="16">
        <v>5.7149999999999999E-2</v>
      </c>
      <c r="D131" s="23">
        <f t="shared" si="2"/>
        <v>1.8868395986646846</v>
      </c>
      <c r="E131" s="23">
        <f t="shared" si="3"/>
        <v>8.2463659582669995E-4</v>
      </c>
    </row>
    <row r="132" spans="1:5">
      <c r="A132" s="16">
        <v>129</v>
      </c>
      <c r="B132" s="17">
        <v>3.448</v>
      </c>
      <c r="C132" s="16">
        <v>5.6259999999999998E-2</v>
      </c>
      <c r="D132" s="23">
        <f t="shared" si="2"/>
        <v>1.8949625753545827</v>
      </c>
      <c r="E132" s="23">
        <f t="shared" si="3"/>
        <v>8.1229766898980313E-4</v>
      </c>
    </row>
    <row r="133" spans="1:5">
      <c r="A133" s="16">
        <v>130</v>
      </c>
      <c r="B133" s="17">
        <v>3.4449999999999998</v>
      </c>
      <c r="C133" s="16">
        <v>5.5460000000000002E-2</v>
      </c>
      <c r="D133" s="23">
        <f t="shared" ref="D133" si="4">4-4*((C133/B133)/($C$4/$B$4))^0.25</f>
        <v>1.9020295662834572</v>
      </c>
      <c r="E133" s="23">
        <f t="shared" si="3"/>
        <v>7.0669909288745281E-4</v>
      </c>
    </row>
    <row r="134" spans="1:5">
      <c r="A134" s="16">
        <v>131</v>
      </c>
      <c r="B134" s="17">
        <v>1.837</v>
      </c>
      <c r="C134" s="16">
        <v>3.3140000000000003E-2</v>
      </c>
      <c r="D134" s="23">
        <f t="shared" ref="D134:D197" si="5">4-4*((C134/B134)/($C$4/$B$4))^0.25</f>
        <v>1.8414478742545932</v>
      </c>
      <c r="E134" s="23">
        <f t="shared" ref="E134:E197" si="6">(D134-D133)/((A134-A133)*10)</f>
        <v>-6.0581692028863991E-3</v>
      </c>
    </row>
    <row r="135" spans="1:5">
      <c r="A135" s="16">
        <v>132</v>
      </c>
      <c r="B135" s="17">
        <v>3.8090000000000002</v>
      </c>
      <c r="C135" s="16">
        <v>6.0429999999999998E-2</v>
      </c>
      <c r="D135" s="23">
        <f t="shared" si="5"/>
        <v>1.9096832091508538</v>
      </c>
      <c r="E135" s="23">
        <f t="shared" si="6"/>
        <v>6.8235334896260547E-3</v>
      </c>
    </row>
    <row r="136" spans="1:5">
      <c r="A136" s="16">
        <v>133</v>
      </c>
      <c r="B136" s="17">
        <v>3.7440000000000002</v>
      </c>
      <c r="C136" s="16">
        <v>5.731E-2</v>
      </c>
      <c r="D136" s="23">
        <f t="shared" si="5"/>
        <v>1.9283072518539441</v>
      </c>
      <c r="E136" s="23">
        <f t="shared" si="6"/>
        <v>1.8624042703090371E-3</v>
      </c>
    </row>
    <row r="137" spans="1:5">
      <c r="A137" s="16">
        <v>134</v>
      </c>
      <c r="B137" s="17">
        <v>3.74</v>
      </c>
      <c r="C137" s="16">
        <v>5.5960000000000003E-2</v>
      </c>
      <c r="D137" s="23">
        <f t="shared" si="5"/>
        <v>1.9400663615604063</v>
      </c>
      <c r="E137" s="23">
        <f t="shared" si="6"/>
        <v>1.1759109706462212E-3</v>
      </c>
    </row>
    <row r="138" spans="1:5">
      <c r="A138" s="16">
        <v>135</v>
      </c>
      <c r="B138" s="17">
        <v>3.7360000000000002</v>
      </c>
      <c r="C138" s="16">
        <v>5.4829999999999997E-2</v>
      </c>
      <c r="D138" s="23">
        <f t="shared" si="5"/>
        <v>1.9499967559704272</v>
      </c>
      <c r="E138" s="23">
        <f t="shared" si="6"/>
        <v>9.9303944100208601E-4</v>
      </c>
    </row>
    <row r="139" spans="1:5">
      <c r="A139" s="16">
        <v>136</v>
      </c>
      <c r="B139" s="17">
        <v>3.738</v>
      </c>
      <c r="C139" s="16">
        <v>5.3920000000000003E-2</v>
      </c>
      <c r="D139" s="23">
        <f t="shared" si="5"/>
        <v>1.9588291837970044</v>
      </c>
      <c r="E139" s="23">
        <f t="shared" si="6"/>
        <v>8.8324278265772271E-4</v>
      </c>
    </row>
    <row r="140" spans="1:5">
      <c r="A140" s="16">
        <v>137</v>
      </c>
      <c r="B140" s="17">
        <v>3.7360000000000002</v>
      </c>
      <c r="C140" s="16">
        <v>5.3069999999999999E-2</v>
      </c>
      <c r="D140" s="23">
        <f t="shared" si="5"/>
        <v>1.966649444367512</v>
      </c>
      <c r="E140" s="23">
        <f t="shared" si="6"/>
        <v>7.820260570507553E-4</v>
      </c>
    </row>
    <row r="141" spans="1:5">
      <c r="A141" s="16">
        <v>138</v>
      </c>
      <c r="B141" s="17">
        <v>3.7330000000000001</v>
      </c>
      <c r="C141" s="16">
        <v>5.2290000000000003E-2</v>
      </c>
      <c r="D141" s="23">
        <f t="shared" si="5"/>
        <v>1.9737554174977023</v>
      </c>
      <c r="E141" s="23">
        <f t="shared" si="6"/>
        <v>7.1059731301903462E-4</v>
      </c>
    </row>
    <row r="142" spans="1:5">
      <c r="A142" s="16">
        <v>139</v>
      </c>
      <c r="B142" s="17">
        <v>3.7360000000000002</v>
      </c>
      <c r="C142" s="16">
        <v>5.1619999999999999E-2</v>
      </c>
      <c r="D142" s="23">
        <f t="shared" si="5"/>
        <v>1.9806830678592191</v>
      </c>
      <c r="E142" s="23">
        <f t="shared" si="6"/>
        <v>6.9276503615167684E-4</v>
      </c>
    </row>
    <row r="143" spans="1:5">
      <c r="A143" s="16">
        <v>140</v>
      </c>
      <c r="B143" s="17">
        <v>3.734</v>
      </c>
      <c r="C143" s="16">
        <v>5.092E-2</v>
      </c>
      <c r="D143" s="23">
        <f t="shared" si="5"/>
        <v>1.9872945431044529</v>
      </c>
      <c r="E143" s="23">
        <f t="shared" si="6"/>
        <v>6.6114752452337553E-4</v>
      </c>
    </row>
    <row r="144" spans="1:5">
      <c r="A144" s="16">
        <v>141</v>
      </c>
      <c r="B144" s="17">
        <v>2.1930000000000001</v>
      </c>
      <c r="C144" s="16">
        <v>3.3980000000000003E-2</v>
      </c>
      <c r="D144" s="23">
        <f t="shared" si="5"/>
        <v>1.9219887738548991</v>
      </c>
      <c r="E144" s="23">
        <f t="shared" si="6"/>
        <v>-6.5305769249553777E-3</v>
      </c>
    </row>
    <row r="145" spans="1:5">
      <c r="A145" s="16">
        <v>142</v>
      </c>
      <c r="B145" s="17">
        <v>4.0830000000000002</v>
      </c>
      <c r="C145" s="16">
        <v>5.577E-2</v>
      </c>
      <c r="D145" s="23">
        <f t="shared" si="5"/>
        <v>1.9864750293306632</v>
      </c>
      <c r="E145" s="23">
        <f t="shared" si="6"/>
        <v>6.4486255475764143E-3</v>
      </c>
    </row>
    <row r="146" spans="1:5">
      <c r="A146" s="16">
        <v>143</v>
      </c>
      <c r="B146" s="17">
        <v>4.0369999999999999</v>
      </c>
      <c r="C146" s="16">
        <v>5.2510000000000001E-2</v>
      </c>
      <c r="D146" s="23">
        <f t="shared" si="5"/>
        <v>2.0109416619473617</v>
      </c>
      <c r="E146" s="23">
        <f t="shared" si="6"/>
        <v>2.4466632616698459E-3</v>
      </c>
    </row>
    <row r="147" spans="1:5">
      <c r="A147" s="16">
        <v>144</v>
      </c>
      <c r="B147" s="17">
        <v>4.024</v>
      </c>
      <c r="C147" s="16">
        <v>5.1209999999999999E-2</v>
      </c>
      <c r="D147" s="23">
        <f t="shared" si="5"/>
        <v>2.0217740039353886</v>
      </c>
      <c r="E147" s="23">
        <f t="shared" si="6"/>
        <v>1.0832341988026961E-3</v>
      </c>
    </row>
    <row r="148" spans="1:5">
      <c r="A148" s="16">
        <v>145</v>
      </c>
      <c r="B148" s="17">
        <v>4.0209999999999999</v>
      </c>
      <c r="C148" s="16">
        <v>5.0500000000000003E-2</v>
      </c>
      <c r="D148" s="23">
        <f t="shared" si="5"/>
        <v>2.0282991213281942</v>
      </c>
      <c r="E148" s="23">
        <f t="shared" si="6"/>
        <v>6.5251173928055901E-4</v>
      </c>
    </row>
    <row r="149" spans="1:5">
      <c r="A149" s="16">
        <v>146</v>
      </c>
      <c r="B149" s="17">
        <v>4.0259999999999998</v>
      </c>
      <c r="C149" s="16">
        <v>4.956E-2</v>
      </c>
      <c r="D149" s="23">
        <f t="shared" si="5"/>
        <v>2.0381487049728211</v>
      </c>
      <c r="E149" s="23">
        <f t="shared" si="6"/>
        <v>9.8495836446268461E-4</v>
      </c>
    </row>
    <row r="150" spans="1:5">
      <c r="A150" s="16">
        <v>147</v>
      </c>
      <c r="B150" s="17">
        <v>4.0250000000000004</v>
      </c>
      <c r="C150" s="16">
        <v>4.8640000000000003E-2</v>
      </c>
      <c r="D150" s="23">
        <f t="shared" si="5"/>
        <v>2.0471961433325636</v>
      </c>
      <c r="E150" s="23">
        <f t="shared" si="6"/>
        <v>9.0474383597425321E-4</v>
      </c>
    </row>
    <row r="151" spans="1:5">
      <c r="A151" s="16">
        <v>148</v>
      </c>
      <c r="B151" s="17">
        <v>4.0220000000000002</v>
      </c>
      <c r="C151" s="16">
        <v>4.7890000000000002E-2</v>
      </c>
      <c r="D151" s="23">
        <f t="shared" si="5"/>
        <v>2.0544052019408894</v>
      </c>
      <c r="E151" s="23">
        <f t="shared" si="6"/>
        <v>7.2090586083257686E-4</v>
      </c>
    </row>
    <row r="152" spans="1:5">
      <c r="A152" s="16">
        <v>149</v>
      </c>
      <c r="B152" s="17">
        <v>4.0199999999999996</v>
      </c>
      <c r="C152" s="16">
        <v>4.718E-2</v>
      </c>
      <c r="D152" s="23">
        <f t="shared" si="5"/>
        <v>2.0614157741283141</v>
      </c>
      <c r="E152" s="23">
        <f t="shared" si="6"/>
        <v>7.0105721874247351E-4</v>
      </c>
    </row>
    <row r="153" spans="1:5">
      <c r="A153" s="16">
        <v>150</v>
      </c>
      <c r="B153" s="17">
        <v>4.0199999999999996</v>
      </c>
      <c r="C153" s="16">
        <v>4.6589999999999999E-2</v>
      </c>
      <c r="D153" s="23">
        <f t="shared" si="5"/>
        <v>2.0675050483401107</v>
      </c>
      <c r="E153" s="23">
        <f t="shared" si="6"/>
        <v>6.0892742117966134E-4</v>
      </c>
    </row>
    <row r="154" spans="1:5">
      <c r="A154" s="16">
        <v>151</v>
      </c>
      <c r="B154" s="17">
        <v>2.2280000000000002</v>
      </c>
      <c r="C154" s="16">
        <v>2.988E-2</v>
      </c>
      <c r="D154" s="23">
        <f t="shared" si="5"/>
        <v>1.9956754065416131</v>
      </c>
      <c r="E154" s="23">
        <f t="shared" si="6"/>
        <v>-7.1829641798497601E-3</v>
      </c>
    </row>
    <row r="155" spans="1:5">
      <c r="A155" s="16">
        <v>152</v>
      </c>
      <c r="B155" s="17">
        <v>4.3819999999999997</v>
      </c>
      <c r="C155" s="16">
        <v>5.076E-2</v>
      </c>
      <c r="D155" s="23">
        <f t="shared" si="5"/>
        <v>2.0677468953479403</v>
      </c>
      <c r="E155" s="23">
        <f t="shared" si="6"/>
        <v>7.2071488806327187E-3</v>
      </c>
    </row>
    <row r="156" spans="1:5">
      <c r="A156" s="16">
        <v>153</v>
      </c>
      <c r="B156" s="17">
        <v>4.319</v>
      </c>
      <c r="C156" s="16">
        <v>4.8329999999999998E-2</v>
      </c>
      <c r="D156" s="23">
        <f t="shared" si="5"/>
        <v>2.0843767409817682</v>
      </c>
      <c r="E156" s="23">
        <f t="shared" si="6"/>
        <v>1.6629845633827855E-3</v>
      </c>
    </row>
    <row r="157" spans="1:5">
      <c r="A157" s="16">
        <v>154</v>
      </c>
      <c r="B157" s="17">
        <v>4.3159999999999998</v>
      </c>
      <c r="C157" s="16">
        <v>4.7149999999999997E-2</v>
      </c>
      <c r="D157" s="23">
        <f t="shared" si="5"/>
        <v>2.09584731708429</v>
      </c>
      <c r="E157" s="23">
        <f t="shared" si="6"/>
        <v>1.1470576102521779E-3</v>
      </c>
    </row>
    <row r="158" spans="1:5">
      <c r="A158" s="16">
        <v>155</v>
      </c>
      <c r="B158" s="17">
        <v>4.3070000000000004</v>
      </c>
      <c r="C158" s="16">
        <v>4.6379999999999998E-2</v>
      </c>
      <c r="D158" s="23">
        <f t="shared" si="5"/>
        <v>2.1026796193005968</v>
      </c>
      <c r="E158" s="23">
        <f t="shared" si="6"/>
        <v>6.8323022163068185E-4</v>
      </c>
    </row>
    <row r="159" spans="1:5">
      <c r="A159" s="16">
        <v>156</v>
      </c>
      <c r="B159" s="17">
        <v>4.3049999999999997</v>
      </c>
      <c r="C159" s="16">
        <v>4.5629999999999997E-2</v>
      </c>
      <c r="D159" s="23">
        <f t="shared" si="5"/>
        <v>2.1101774276429182</v>
      </c>
      <c r="E159" s="23">
        <f t="shared" si="6"/>
        <v>7.4978083423213879E-4</v>
      </c>
    </row>
    <row r="160" spans="1:5">
      <c r="A160" s="16">
        <v>157</v>
      </c>
      <c r="B160" s="17">
        <v>4.3140000000000001</v>
      </c>
      <c r="C160" s="16">
        <v>4.5039999999999997E-2</v>
      </c>
      <c r="D160" s="23">
        <f t="shared" si="5"/>
        <v>2.1172993870722996</v>
      </c>
      <c r="E160" s="23">
        <f t="shared" si="6"/>
        <v>7.1219594293814303E-4</v>
      </c>
    </row>
    <row r="161" spans="1:5">
      <c r="A161" s="16">
        <v>158</v>
      </c>
      <c r="B161" s="17">
        <v>4.3099999999999996</v>
      </c>
      <c r="C161" s="16">
        <v>4.4299999999999999E-2</v>
      </c>
      <c r="D161" s="23">
        <f t="shared" si="5"/>
        <v>2.1246457468794477</v>
      </c>
      <c r="E161" s="23">
        <f t="shared" si="6"/>
        <v>7.3463598071481511E-4</v>
      </c>
    </row>
    <row r="162" spans="1:5">
      <c r="A162" s="16">
        <v>159</v>
      </c>
      <c r="B162" s="17">
        <v>4.2990000000000004</v>
      </c>
      <c r="C162" s="16">
        <v>4.3929999999999997E-2</v>
      </c>
      <c r="D162" s="23">
        <f t="shared" si="5"/>
        <v>2.1273779051822697</v>
      </c>
      <c r="E162" s="23">
        <f t="shared" si="6"/>
        <v>2.732158302821919E-4</v>
      </c>
    </row>
    <row r="163" spans="1:5">
      <c r="A163" s="16">
        <v>160</v>
      </c>
      <c r="B163" s="17">
        <v>4.3109999999999999</v>
      </c>
      <c r="C163" s="16">
        <v>4.335E-2</v>
      </c>
      <c r="D163" s="23">
        <f t="shared" si="5"/>
        <v>2.1348899018656216</v>
      </c>
      <c r="E163" s="23">
        <f t="shared" si="6"/>
        <v>7.5119966833518963E-4</v>
      </c>
    </row>
    <row r="164" spans="1:5">
      <c r="A164" s="16">
        <v>161</v>
      </c>
      <c r="B164" s="17">
        <v>2.258</v>
      </c>
      <c r="C164" s="16">
        <v>2.6749999999999999E-2</v>
      </c>
      <c r="D164" s="23">
        <f t="shared" si="5"/>
        <v>2.0568708545075784</v>
      </c>
      <c r="E164" s="23">
        <f t="shared" si="6"/>
        <v>-7.80190473580431E-3</v>
      </c>
    </row>
    <row r="165" spans="1:5">
      <c r="A165" s="16">
        <v>162</v>
      </c>
      <c r="B165" s="17">
        <v>4.7</v>
      </c>
      <c r="C165" s="16">
        <v>4.7440000000000003E-2</v>
      </c>
      <c r="D165" s="23">
        <f t="shared" si="5"/>
        <v>2.1331328691503422</v>
      </c>
      <c r="E165" s="23">
        <f t="shared" si="6"/>
        <v>7.6262014642763717E-3</v>
      </c>
    </row>
    <row r="166" spans="1:5">
      <c r="A166" s="16">
        <v>163</v>
      </c>
      <c r="B166" s="17">
        <v>4.6050000000000004</v>
      </c>
      <c r="C166" s="16">
        <v>4.4720000000000003E-2</v>
      </c>
      <c r="D166" s="23">
        <f t="shared" si="5"/>
        <v>2.1510730881939999</v>
      </c>
      <c r="E166" s="23">
        <f t="shared" si="6"/>
        <v>1.7940219043657724E-3</v>
      </c>
    </row>
    <row r="167" spans="1:5">
      <c r="A167" s="16">
        <v>164</v>
      </c>
      <c r="B167" s="17">
        <v>4.6020000000000003</v>
      </c>
      <c r="C167" s="16">
        <v>4.3650000000000001E-2</v>
      </c>
      <c r="D167" s="23">
        <f t="shared" si="5"/>
        <v>2.1619339556599906</v>
      </c>
      <c r="E167" s="23">
        <f t="shared" si="6"/>
        <v>1.0860867465990686E-3</v>
      </c>
    </row>
    <row r="168" spans="1:5">
      <c r="A168" s="16">
        <v>165</v>
      </c>
      <c r="B168" s="17">
        <v>4.601</v>
      </c>
      <c r="C168" s="16">
        <v>4.283E-2</v>
      </c>
      <c r="D168" s="23">
        <f t="shared" si="5"/>
        <v>2.1705284339109641</v>
      </c>
      <c r="E168" s="23">
        <f t="shared" si="6"/>
        <v>8.5944782509734803E-4</v>
      </c>
    </row>
    <row r="169" spans="1:5">
      <c r="A169" s="16">
        <v>166</v>
      </c>
      <c r="B169" s="17">
        <v>4.5979999999999999</v>
      </c>
      <c r="C169" s="16">
        <v>4.2070000000000003E-2</v>
      </c>
      <c r="D169" s="23">
        <f t="shared" si="5"/>
        <v>2.1784017935680779</v>
      </c>
      <c r="E169" s="23">
        <f t="shared" si="6"/>
        <v>7.873359657113888E-4</v>
      </c>
    </row>
    <row r="170" spans="1:5">
      <c r="A170" s="16">
        <v>167</v>
      </c>
      <c r="B170" s="17">
        <v>4.5960000000000001</v>
      </c>
      <c r="C170" s="16">
        <v>4.1579999999999999E-2</v>
      </c>
      <c r="D170" s="23">
        <f t="shared" si="5"/>
        <v>2.1835317135027639</v>
      </c>
      <c r="E170" s="23">
        <f t="shared" si="6"/>
        <v>5.129919934685923E-4</v>
      </c>
    </row>
    <row r="171" spans="1:5">
      <c r="A171" s="16">
        <v>168</v>
      </c>
      <c r="B171" s="17">
        <v>4.5970000000000004</v>
      </c>
      <c r="C171" s="16">
        <v>4.104E-2</v>
      </c>
      <c r="D171" s="23">
        <f t="shared" si="5"/>
        <v>2.1895567508150191</v>
      </c>
      <c r="E171" s="23">
        <f t="shared" si="6"/>
        <v>6.0250373122552328E-4</v>
      </c>
    </row>
    <row r="172" spans="1:5">
      <c r="A172" s="16">
        <v>169</v>
      </c>
      <c r="B172" s="17">
        <v>4.5949999999999998</v>
      </c>
      <c r="C172" s="16">
        <v>4.052E-2</v>
      </c>
      <c r="D172" s="23">
        <f t="shared" si="5"/>
        <v>2.1951226953100775</v>
      </c>
      <c r="E172" s="23">
        <f t="shared" si="6"/>
        <v>5.565944495058428E-4</v>
      </c>
    </row>
    <row r="173" spans="1:5">
      <c r="A173" s="16">
        <v>170</v>
      </c>
      <c r="B173" s="17">
        <v>4.5949999999999998</v>
      </c>
      <c r="C173" s="16">
        <v>3.9989999999999998E-2</v>
      </c>
      <c r="D173" s="23">
        <f t="shared" si="5"/>
        <v>2.201053798048533</v>
      </c>
      <c r="E173" s="23">
        <f t="shared" si="6"/>
        <v>5.9311027384554291E-4</v>
      </c>
    </row>
    <row r="174" spans="1:5">
      <c r="A174" s="16">
        <v>171</v>
      </c>
      <c r="B174" s="17">
        <v>2.4809999999999999</v>
      </c>
      <c r="C174" s="16">
        <v>2.5059999999999999E-2</v>
      </c>
      <c r="D174" s="23">
        <f t="shared" si="5"/>
        <v>2.1328024049901702</v>
      </c>
      <c r="E174" s="23">
        <f t="shared" si="6"/>
        <v>-6.8251393058362808E-3</v>
      </c>
    </row>
    <row r="175" spans="1:5">
      <c r="A175" s="16">
        <v>172</v>
      </c>
      <c r="B175" s="17">
        <v>4.9939999999999998</v>
      </c>
      <c r="C175" s="16">
        <v>4.4159999999999998E-2</v>
      </c>
      <c r="D175" s="23">
        <f t="shared" si="5"/>
        <v>2.1938790284916654</v>
      </c>
      <c r="E175" s="23">
        <f t="shared" si="6"/>
        <v>6.1076623501495229E-3</v>
      </c>
    </row>
    <row r="176" spans="1:5">
      <c r="A176" s="16">
        <v>173</v>
      </c>
      <c r="B176" s="17">
        <v>4.891</v>
      </c>
      <c r="C176" s="16">
        <v>4.1410000000000002E-2</v>
      </c>
      <c r="D176" s="23">
        <f t="shared" si="5"/>
        <v>2.2133947919557948</v>
      </c>
      <c r="E176" s="23">
        <f t="shared" si="6"/>
        <v>1.9515763464129422E-3</v>
      </c>
    </row>
    <row r="177" spans="1:5">
      <c r="A177" s="16">
        <v>174</v>
      </c>
      <c r="B177" s="17">
        <v>4.8890000000000002</v>
      </c>
      <c r="C177" s="16">
        <v>4.0489999999999998E-2</v>
      </c>
      <c r="D177" s="23">
        <f t="shared" si="5"/>
        <v>2.2232200753208282</v>
      </c>
      <c r="E177" s="23">
        <f t="shared" si="6"/>
        <v>9.8252833650334112E-4</v>
      </c>
    </row>
    <row r="178" spans="1:5">
      <c r="A178" s="16">
        <v>175</v>
      </c>
      <c r="B178" s="17">
        <v>4.88</v>
      </c>
      <c r="C178" s="16">
        <v>3.9620000000000002E-2</v>
      </c>
      <c r="D178" s="23">
        <f t="shared" si="5"/>
        <v>2.23202806770353</v>
      </c>
      <c r="E178" s="23">
        <f t="shared" si="6"/>
        <v>8.807992382701801E-4</v>
      </c>
    </row>
    <row r="179" spans="1:5">
      <c r="A179" s="16">
        <v>176</v>
      </c>
      <c r="B179" s="17">
        <v>4.8840000000000003</v>
      </c>
      <c r="C179" s="16">
        <v>3.9059999999999997E-2</v>
      </c>
      <c r="D179" s="23">
        <f t="shared" si="5"/>
        <v>2.2386695241666099</v>
      </c>
      <c r="E179" s="23">
        <f t="shared" si="6"/>
        <v>6.6414564630798976E-4</v>
      </c>
    </row>
    <row r="180" spans="1:5">
      <c r="A180" s="16">
        <v>177</v>
      </c>
      <c r="B180" s="17">
        <v>4.8879999999999999</v>
      </c>
      <c r="C180" s="16">
        <v>3.8469999999999997E-2</v>
      </c>
      <c r="D180" s="23">
        <f t="shared" si="5"/>
        <v>2.2457178234029058</v>
      </c>
      <c r="E180" s="23">
        <f t="shared" si="6"/>
        <v>7.0482992362959069E-4</v>
      </c>
    </row>
    <row r="181" spans="1:5">
      <c r="A181" s="16">
        <v>178</v>
      </c>
      <c r="B181" s="17">
        <v>4.883</v>
      </c>
      <c r="C181" s="16">
        <v>3.789E-2</v>
      </c>
      <c r="D181" s="23">
        <f t="shared" si="5"/>
        <v>2.2519205234599484</v>
      </c>
      <c r="E181" s="23">
        <f t="shared" si="6"/>
        <v>6.2027000570425979E-4</v>
      </c>
    </row>
    <row r="182" spans="1:5">
      <c r="A182" s="16">
        <v>179</v>
      </c>
      <c r="B182" s="17">
        <v>4.8849999999999998</v>
      </c>
      <c r="C182" s="16">
        <v>3.7379999999999997E-2</v>
      </c>
      <c r="D182" s="23">
        <f t="shared" si="5"/>
        <v>2.2580110894617418</v>
      </c>
      <c r="E182" s="23">
        <f t="shared" si="6"/>
        <v>6.0905660017933631E-4</v>
      </c>
    </row>
    <row r="183" spans="1:5">
      <c r="A183" s="16">
        <v>180</v>
      </c>
      <c r="B183" s="17">
        <v>4.8819999999999997</v>
      </c>
      <c r="C183" s="16">
        <v>3.6949999999999997E-2</v>
      </c>
      <c r="D183" s="23">
        <f t="shared" si="5"/>
        <v>2.2627757997364286</v>
      </c>
      <c r="E183" s="23">
        <f t="shared" si="6"/>
        <v>4.7647102746868343E-4</v>
      </c>
    </row>
    <row r="184" spans="1:5">
      <c r="A184" s="16">
        <v>181</v>
      </c>
      <c r="B184" s="17">
        <v>3.056</v>
      </c>
      <c r="C184" s="16">
        <v>2.8570000000000002E-2</v>
      </c>
      <c r="D184" s="23">
        <f t="shared" si="5"/>
        <v>2.1685674596094717</v>
      </c>
      <c r="E184" s="23">
        <f t="shared" si="6"/>
        <v>-9.4208340126956894E-3</v>
      </c>
    </row>
    <row r="185" spans="1:5">
      <c r="A185" s="16">
        <v>182</v>
      </c>
      <c r="B185" s="17">
        <v>5.2960000000000003</v>
      </c>
      <c r="C185" s="16">
        <v>4.0340000000000001E-2</v>
      </c>
      <c r="D185" s="23">
        <f t="shared" si="5"/>
        <v>2.2600022644578832</v>
      </c>
      <c r="E185" s="23">
        <f t="shared" si="6"/>
        <v>9.1434804848411488E-3</v>
      </c>
    </row>
    <row r="186" spans="1:5">
      <c r="A186" s="16">
        <v>183</v>
      </c>
      <c r="B186" s="17">
        <v>5.1829999999999998</v>
      </c>
      <c r="C186" s="16">
        <v>3.7589999999999998E-2</v>
      </c>
      <c r="D186" s="23">
        <f t="shared" si="5"/>
        <v>2.2812034117912363</v>
      </c>
      <c r="E186" s="23">
        <f t="shared" si="6"/>
        <v>2.1201147333353098E-3</v>
      </c>
    </row>
    <row r="187" spans="1:5">
      <c r="A187" s="16">
        <v>184</v>
      </c>
      <c r="B187" s="17">
        <v>5.1779999999999999</v>
      </c>
      <c r="C187" s="16">
        <v>3.6790000000000003E-2</v>
      </c>
      <c r="D187" s="23">
        <f t="shared" si="5"/>
        <v>2.2900097302614428</v>
      </c>
      <c r="E187" s="23">
        <f t="shared" si="6"/>
        <v>8.8063184702065196E-4</v>
      </c>
    </row>
    <row r="188" spans="1:5">
      <c r="A188" s="16">
        <v>185</v>
      </c>
      <c r="B188" s="17">
        <v>5.1710000000000003</v>
      </c>
      <c r="C188" s="16">
        <v>3.619E-2</v>
      </c>
      <c r="D188" s="23">
        <f t="shared" si="5"/>
        <v>2.2964487046934448</v>
      </c>
      <c r="E188" s="23">
        <f t="shared" si="6"/>
        <v>6.4389744320019209E-4</v>
      </c>
    </row>
    <row r="189" spans="1:5">
      <c r="A189" s="16">
        <v>186</v>
      </c>
      <c r="B189" s="17">
        <v>5.1479999999999997</v>
      </c>
      <c r="C189" s="16">
        <v>3.5990000000000001E-2</v>
      </c>
      <c r="D189" s="23">
        <f t="shared" si="5"/>
        <v>2.2969102669936592</v>
      </c>
      <c r="E189" s="23">
        <f t="shared" si="6"/>
        <v>4.6156230021443533E-5</v>
      </c>
    </row>
    <row r="190" spans="1:5">
      <c r="A190" s="16">
        <v>187</v>
      </c>
      <c r="B190" s="17">
        <v>5.1840000000000002</v>
      </c>
      <c r="C190" s="16">
        <v>3.6040000000000003E-2</v>
      </c>
      <c r="D190" s="23">
        <f t="shared" si="5"/>
        <v>2.2992845733114873</v>
      </c>
      <c r="E190" s="23">
        <f t="shared" si="6"/>
        <v>2.3743063178280899E-4</v>
      </c>
    </row>
    <row r="191" spans="1:5">
      <c r="A191" s="16">
        <v>188</v>
      </c>
      <c r="B191" s="17">
        <v>5.173</v>
      </c>
      <c r="C191" s="16">
        <v>3.5189999999999999E-2</v>
      </c>
      <c r="D191" s="23">
        <f t="shared" si="5"/>
        <v>2.308504289334806</v>
      </c>
      <c r="E191" s="23">
        <f t="shared" si="6"/>
        <v>9.2197160233187248E-4</v>
      </c>
    </row>
    <row r="192" spans="1:5">
      <c r="A192" s="16">
        <v>189</v>
      </c>
      <c r="B192" s="17">
        <v>5.1630000000000003</v>
      </c>
      <c r="C192" s="16">
        <v>3.4790000000000001E-2</v>
      </c>
      <c r="D192" s="23">
        <f t="shared" si="5"/>
        <v>2.3125155495790013</v>
      </c>
      <c r="E192" s="23">
        <f t="shared" si="6"/>
        <v>4.0112602441952914E-4</v>
      </c>
    </row>
    <row r="193" spans="1:5">
      <c r="A193" s="16">
        <v>190</v>
      </c>
      <c r="B193" s="17">
        <v>5.1619999999999999</v>
      </c>
      <c r="C193" s="16">
        <v>3.4819999999999997E-2</v>
      </c>
      <c r="D193" s="23">
        <f t="shared" si="5"/>
        <v>2.3120701426613088</v>
      </c>
      <c r="E193" s="23">
        <f t="shared" si="6"/>
        <v>-4.4540691769245908E-5</v>
      </c>
    </row>
    <row r="194" spans="1:5">
      <c r="A194" s="16">
        <v>191</v>
      </c>
      <c r="B194" s="17">
        <v>3.0640000000000001</v>
      </c>
      <c r="C194" s="16">
        <v>2.4850000000000001E-2</v>
      </c>
      <c r="D194" s="23">
        <f t="shared" si="5"/>
        <v>2.2324931249106701</v>
      </c>
      <c r="E194" s="23">
        <f t="shared" si="6"/>
        <v>-7.9577017750638752E-3</v>
      </c>
    </row>
    <row r="195" spans="1:5">
      <c r="A195" s="16">
        <v>192</v>
      </c>
      <c r="B195" s="17">
        <v>5.601</v>
      </c>
      <c r="C195" s="16">
        <v>3.7060000000000003E-2</v>
      </c>
      <c r="D195" s="23">
        <f t="shared" si="5"/>
        <v>2.3201841904237952</v>
      </c>
      <c r="E195" s="23">
        <f t="shared" si="6"/>
        <v>8.7691065513125117E-3</v>
      </c>
    </row>
    <row r="196" spans="1:5">
      <c r="A196" s="16">
        <v>193</v>
      </c>
      <c r="B196" s="17">
        <v>5.4630000000000001</v>
      </c>
      <c r="C196" s="16">
        <v>3.4909999999999997E-2</v>
      </c>
      <c r="D196" s="23">
        <f t="shared" si="5"/>
        <v>2.3347426246665801</v>
      </c>
      <c r="E196" s="23">
        <f t="shared" si="6"/>
        <v>1.4558434242784913E-3</v>
      </c>
    </row>
    <row r="197" spans="1:5">
      <c r="A197" s="16">
        <v>194</v>
      </c>
      <c r="B197" s="17">
        <v>5.4619999999999997</v>
      </c>
      <c r="C197" s="16">
        <v>3.422E-2</v>
      </c>
      <c r="D197" s="23">
        <f t="shared" si="5"/>
        <v>2.3429569899374143</v>
      </c>
      <c r="E197" s="23">
        <f t="shared" si="6"/>
        <v>8.2143652708341894E-4</v>
      </c>
    </row>
    <row r="198" spans="1:5">
      <c r="A198" s="16">
        <v>195</v>
      </c>
      <c r="B198" s="17">
        <v>5.4459999999999997</v>
      </c>
      <c r="C198" s="16">
        <v>3.4020000000000002E-2</v>
      </c>
      <c r="D198" s="23">
        <f t="shared" ref="D198:D261" si="7">4-4*((C198/B198)/($C$4/$B$4))^0.25</f>
        <v>2.3441695234014457</v>
      </c>
      <c r="E198" s="23">
        <f t="shared" ref="E198:E261" si="8">(D198-D197)/((A198-A197)*10)</f>
        <v>1.2125334640313845E-4</v>
      </c>
    </row>
    <row r="199" spans="1:5">
      <c r="A199" s="16">
        <v>196</v>
      </c>
      <c r="B199" s="17">
        <v>5.4720000000000004</v>
      </c>
      <c r="C199" s="16">
        <v>3.3529999999999997E-2</v>
      </c>
      <c r="D199" s="23">
        <f t="shared" si="7"/>
        <v>2.3521276377783447</v>
      </c>
      <c r="E199" s="23">
        <f t="shared" si="8"/>
        <v>7.9581143768989724E-4</v>
      </c>
    </row>
    <row r="200" spans="1:5">
      <c r="A200" s="16">
        <v>197</v>
      </c>
      <c r="B200" s="17">
        <v>5.4569999999999999</v>
      </c>
      <c r="C200" s="16">
        <v>3.2890000000000003E-2</v>
      </c>
      <c r="D200" s="23">
        <f t="shared" si="7"/>
        <v>2.3589221503746609</v>
      </c>
      <c r="E200" s="23">
        <f t="shared" si="8"/>
        <v>6.7945125963162487E-4</v>
      </c>
    </row>
    <row r="201" spans="1:5">
      <c r="A201" s="16">
        <v>198</v>
      </c>
      <c r="B201" s="17">
        <v>5.4610000000000003</v>
      </c>
      <c r="C201" s="16">
        <v>3.243E-2</v>
      </c>
      <c r="D201" s="23">
        <f t="shared" si="7"/>
        <v>2.364990061984841</v>
      </c>
      <c r="E201" s="23">
        <f t="shared" si="8"/>
        <v>6.0679116101800543E-4</v>
      </c>
    </row>
    <row r="202" spans="1:5">
      <c r="A202" s="16">
        <v>199</v>
      </c>
      <c r="B202" s="17">
        <v>5.4539999999999997</v>
      </c>
      <c r="C202" s="16">
        <v>3.1989999999999998E-2</v>
      </c>
      <c r="D202" s="23">
        <f t="shared" si="7"/>
        <v>2.3700417504384994</v>
      </c>
      <c r="E202" s="23">
        <f t="shared" si="8"/>
        <v>5.0516884536584423E-4</v>
      </c>
    </row>
    <row r="203" spans="1:5">
      <c r="A203" s="16">
        <v>200</v>
      </c>
      <c r="B203" s="17">
        <v>5.452</v>
      </c>
      <c r="C203" s="16">
        <v>3.1850000000000003E-2</v>
      </c>
      <c r="D203" s="23">
        <f t="shared" si="7"/>
        <v>2.3716787104927239</v>
      </c>
      <c r="E203" s="23">
        <f t="shared" si="8"/>
        <v>1.6369600542245343E-4</v>
      </c>
    </row>
    <row r="204" spans="1:5">
      <c r="A204" s="16">
        <v>201</v>
      </c>
      <c r="B204" s="17">
        <v>3.3180000000000001</v>
      </c>
      <c r="C204" s="16">
        <v>2.3699999999999999E-2</v>
      </c>
      <c r="D204" s="23">
        <f t="shared" si="7"/>
        <v>2.2877400649187831</v>
      </c>
      <c r="E204" s="23">
        <f t="shared" si="8"/>
        <v>-8.3938645573940814E-3</v>
      </c>
    </row>
    <row r="205" spans="1:5">
      <c r="A205" s="16">
        <v>202</v>
      </c>
      <c r="B205" s="17">
        <v>5.9189999999999996</v>
      </c>
      <c r="C205" s="16">
        <v>3.4369999999999998E-2</v>
      </c>
      <c r="D205" s="23">
        <f t="shared" si="7"/>
        <v>2.3741349263809322</v>
      </c>
      <c r="E205" s="23">
        <f t="shared" si="8"/>
        <v>8.6394861462149031E-3</v>
      </c>
    </row>
    <row r="206" spans="1:5">
      <c r="A206" s="16">
        <v>203</v>
      </c>
      <c r="B206" s="17">
        <v>5.7519999999999998</v>
      </c>
      <c r="C206" s="16">
        <v>3.1969999999999998E-2</v>
      </c>
      <c r="D206" s="23">
        <f t="shared" si="7"/>
        <v>2.3918274551626713</v>
      </c>
      <c r="E206" s="23">
        <f t="shared" si="8"/>
        <v>1.7692528781739103E-3</v>
      </c>
    </row>
    <row r="207" spans="1:5">
      <c r="A207" s="16">
        <v>204</v>
      </c>
      <c r="B207" s="17">
        <v>5.7469999999999999</v>
      </c>
      <c r="C207" s="16">
        <v>3.1359999999999999E-2</v>
      </c>
      <c r="D207" s="23">
        <f t="shared" si="7"/>
        <v>2.399206110174803</v>
      </c>
      <c r="E207" s="23">
        <f t="shared" si="8"/>
        <v>7.3786550121317522E-4</v>
      </c>
    </row>
    <row r="208" spans="1:5">
      <c r="A208" s="16">
        <v>205</v>
      </c>
      <c r="B208" s="17">
        <v>5.742</v>
      </c>
      <c r="C208" s="16">
        <v>3.082E-2</v>
      </c>
      <c r="D208" s="23">
        <f t="shared" si="7"/>
        <v>2.4057953730242492</v>
      </c>
      <c r="E208" s="23">
        <f t="shared" si="8"/>
        <v>6.5892628494461651E-4</v>
      </c>
    </row>
    <row r="209" spans="1:5">
      <c r="A209" s="16">
        <v>206</v>
      </c>
      <c r="B209" s="17">
        <v>5.7460000000000004</v>
      </c>
      <c r="C209" s="16">
        <v>3.041E-2</v>
      </c>
      <c r="D209" s="23">
        <f t="shared" si="7"/>
        <v>2.4114005664846125</v>
      </c>
      <c r="E209" s="23">
        <f t="shared" si="8"/>
        <v>5.6051934603633673E-4</v>
      </c>
    </row>
    <row r="210" spans="1:5">
      <c r="A210" s="16">
        <v>207</v>
      </c>
      <c r="B210" s="17">
        <v>5.7450000000000001</v>
      </c>
      <c r="C210" s="16">
        <v>2.9940000000000001E-2</v>
      </c>
      <c r="D210" s="23">
        <f t="shared" si="7"/>
        <v>2.4175057361933963</v>
      </c>
      <c r="E210" s="23">
        <f t="shared" si="8"/>
        <v>6.1051697087837202E-4</v>
      </c>
    </row>
    <row r="211" spans="1:5">
      <c r="A211" s="16">
        <v>208</v>
      </c>
      <c r="B211" s="17">
        <v>5.7430000000000003</v>
      </c>
      <c r="C211" s="16">
        <v>2.9510000000000002E-2</v>
      </c>
      <c r="D211" s="23">
        <f t="shared" si="7"/>
        <v>2.4230813046690525</v>
      </c>
      <c r="E211" s="23">
        <f t="shared" si="8"/>
        <v>5.5755684756562116E-4</v>
      </c>
    </row>
    <row r="212" spans="1:5">
      <c r="A212" s="16">
        <v>209</v>
      </c>
      <c r="B212" s="17">
        <v>5.7460000000000004</v>
      </c>
      <c r="C212" s="16">
        <v>2.913E-2</v>
      </c>
      <c r="D212" s="23">
        <f t="shared" si="7"/>
        <v>2.4283876986590087</v>
      </c>
      <c r="E212" s="23">
        <f t="shared" si="8"/>
        <v>5.306393989956248E-4</v>
      </c>
    </row>
    <row r="213" spans="1:5">
      <c r="A213" s="16">
        <v>210</v>
      </c>
      <c r="B213" s="17">
        <v>5.7480000000000002</v>
      </c>
      <c r="C213" s="16">
        <v>2.8709999999999999E-2</v>
      </c>
      <c r="D213" s="23">
        <f t="shared" si="7"/>
        <v>2.4342197456664243</v>
      </c>
      <c r="E213" s="23">
        <f t="shared" si="8"/>
        <v>5.8320470074155748E-4</v>
      </c>
    </row>
    <row r="214" spans="1:5">
      <c r="A214" s="16">
        <v>211</v>
      </c>
      <c r="B214" s="17">
        <v>2.766</v>
      </c>
      <c r="C214" s="16">
        <v>1.6160000000000001E-2</v>
      </c>
      <c r="D214" s="23">
        <f t="shared" si="7"/>
        <v>2.3716453492401568</v>
      </c>
      <c r="E214" s="23">
        <f t="shared" si="8"/>
        <v>-6.2574396426267496E-3</v>
      </c>
    </row>
    <row r="215" spans="1:5">
      <c r="A215" s="16">
        <v>212</v>
      </c>
      <c r="B215" s="17">
        <v>6.1239999999999997</v>
      </c>
      <c r="C215" s="16">
        <v>3.2509999999999997E-2</v>
      </c>
      <c r="D215" s="23">
        <f t="shared" si="7"/>
        <v>2.4101829488053275</v>
      </c>
      <c r="E215" s="23">
        <f t="shared" si="8"/>
        <v>3.8537599565170665E-3</v>
      </c>
    </row>
    <row r="216" spans="1:5">
      <c r="A216" s="16">
        <v>213</v>
      </c>
      <c r="B216" s="17">
        <v>6.0640000000000001</v>
      </c>
      <c r="C216" s="16">
        <v>3.0190000000000002E-2</v>
      </c>
      <c r="D216" s="23">
        <f t="shared" si="7"/>
        <v>2.4354923760821139</v>
      </c>
      <c r="E216" s="23">
        <f t="shared" si="8"/>
        <v>2.5309427276786422E-3</v>
      </c>
    </row>
    <row r="217" spans="1:5">
      <c r="A217" s="16">
        <v>214</v>
      </c>
      <c r="B217" s="17">
        <v>6.0449999999999999</v>
      </c>
      <c r="C217" s="16">
        <v>2.92E-2</v>
      </c>
      <c r="D217" s="23">
        <f t="shared" si="7"/>
        <v>2.4472614325692614</v>
      </c>
      <c r="E217" s="23">
        <f t="shared" si="8"/>
        <v>1.1769056487147544E-3</v>
      </c>
    </row>
    <row r="218" spans="1:5">
      <c r="A218" s="16">
        <v>215</v>
      </c>
      <c r="B218" s="17">
        <v>6.0380000000000003</v>
      </c>
      <c r="C218" s="16">
        <v>2.8570000000000002E-2</v>
      </c>
      <c r="D218" s="23">
        <f t="shared" si="7"/>
        <v>2.4552578865144934</v>
      </c>
      <c r="E218" s="23">
        <f t="shared" si="8"/>
        <v>7.9964539452319632E-4</v>
      </c>
    </row>
    <row r="219" spans="1:5">
      <c r="A219" s="16">
        <v>216</v>
      </c>
      <c r="B219" s="17">
        <v>6.0410000000000004</v>
      </c>
      <c r="C219" s="16">
        <v>2.8049999999999999E-2</v>
      </c>
      <c r="D219" s="23">
        <f t="shared" si="7"/>
        <v>2.4625262443710874</v>
      </c>
      <c r="E219" s="23">
        <f t="shared" si="8"/>
        <v>7.2683578565939659E-4</v>
      </c>
    </row>
    <row r="220" spans="1:5">
      <c r="A220" s="16">
        <v>217</v>
      </c>
      <c r="B220" s="17">
        <v>6.0419999999999998</v>
      </c>
      <c r="C220" s="16">
        <v>2.7449999999999999E-2</v>
      </c>
      <c r="D220" s="23">
        <f t="shared" si="7"/>
        <v>2.4708780915772182</v>
      </c>
      <c r="E220" s="23">
        <f t="shared" si="8"/>
        <v>8.3518472061308027E-4</v>
      </c>
    </row>
    <row r="221" spans="1:5">
      <c r="A221" s="16">
        <v>218</v>
      </c>
      <c r="B221" s="17">
        <v>6.032</v>
      </c>
      <c r="C221" s="16">
        <v>2.6970000000000001E-2</v>
      </c>
      <c r="D221" s="23">
        <f t="shared" si="7"/>
        <v>2.4769764907316976</v>
      </c>
      <c r="E221" s="23">
        <f t="shared" si="8"/>
        <v>6.0983991544794058E-4</v>
      </c>
    </row>
    <row r="222" spans="1:5">
      <c r="A222" s="16">
        <v>219</v>
      </c>
      <c r="B222" s="17">
        <v>6.0359999999999996</v>
      </c>
      <c r="C222" s="16">
        <v>2.664E-2</v>
      </c>
      <c r="D222" s="23">
        <f t="shared" si="7"/>
        <v>2.4819084913543064</v>
      </c>
      <c r="E222" s="23">
        <f t="shared" si="8"/>
        <v>4.9320006226087902E-4</v>
      </c>
    </row>
    <row r="223" spans="1:5">
      <c r="A223" s="16">
        <v>220</v>
      </c>
      <c r="B223" s="17">
        <v>6.0389999999999997</v>
      </c>
      <c r="C223" s="16">
        <v>2.6179999999999998E-2</v>
      </c>
      <c r="D223" s="23">
        <f t="shared" si="7"/>
        <v>2.4886924328487061</v>
      </c>
      <c r="E223" s="23">
        <f t="shared" si="8"/>
        <v>6.7839414943997593E-4</v>
      </c>
    </row>
    <row r="224" spans="1:5">
      <c r="A224" s="16">
        <v>221</v>
      </c>
      <c r="B224" s="17">
        <v>2.899</v>
      </c>
      <c r="C224" s="16">
        <v>1.4160000000000001E-2</v>
      </c>
      <c r="D224" s="23">
        <f t="shared" si="7"/>
        <v>2.4429395871192745</v>
      </c>
      <c r="E224" s="23">
        <f t="shared" si="8"/>
        <v>-4.5752845729431614E-3</v>
      </c>
    </row>
    <row r="225" spans="1:5">
      <c r="A225" s="16">
        <v>222</v>
      </c>
      <c r="B225" s="17">
        <v>6.3769999999999998</v>
      </c>
      <c r="C225" s="16">
        <v>2.972E-2</v>
      </c>
      <c r="D225" s="23">
        <f t="shared" si="7"/>
        <v>2.4611021221699345</v>
      </c>
      <c r="E225" s="23">
        <f t="shared" si="8"/>
        <v>1.8162535050660011E-3</v>
      </c>
    </row>
    <row r="226" spans="1:5">
      <c r="A226" s="16">
        <v>223</v>
      </c>
      <c r="B226" s="17">
        <v>6.367</v>
      </c>
      <c r="C226" s="16">
        <v>2.7779999999999999E-2</v>
      </c>
      <c r="D226" s="23">
        <f t="shared" si="7"/>
        <v>2.4862608209610597</v>
      </c>
      <c r="E226" s="23">
        <f t="shared" si="8"/>
        <v>2.5158698791125202E-3</v>
      </c>
    </row>
    <row r="227" spans="1:5">
      <c r="A227" s="16">
        <v>224</v>
      </c>
      <c r="B227" s="17">
        <v>6.343</v>
      </c>
      <c r="C227" s="16">
        <v>2.649E-2</v>
      </c>
      <c r="D227" s="23">
        <f t="shared" si="7"/>
        <v>2.5027355419814259</v>
      </c>
      <c r="E227" s="23">
        <f t="shared" si="8"/>
        <v>1.647472102036618E-3</v>
      </c>
    </row>
    <row r="228" spans="1:5">
      <c r="A228" s="16">
        <v>225</v>
      </c>
      <c r="B228" s="17">
        <v>6.327</v>
      </c>
      <c r="C228" s="16">
        <v>2.5739999999999999E-2</v>
      </c>
      <c r="D228" s="23">
        <f t="shared" si="7"/>
        <v>2.5125088834672624</v>
      </c>
      <c r="E228" s="23">
        <f t="shared" si="8"/>
        <v>9.7733414858365282E-4</v>
      </c>
    </row>
    <row r="229" spans="1:5">
      <c r="A229" s="16">
        <v>226</v>
      </c>
      <c r="B229" s="17">
        <v>6.33</v>
      </c>
      <c r="C229" s="16">
        <v>2.5159999999999998E-2</v>
      </c>
      <c r="D229" s="23">
        <f t="shared" si="7"/>
        <v>2.5211353244820263</v>
      </c>
      <c r="E229" s="23">
        <f t="shared" si="8"/>
        <v>8.6264410147638413E-4</v>
      </c>
    </row>
    <row r="230" spans="1:5">
      <c r="A230" s="16">
        <v>227</v>
      </c>
      <c r="B230" s="17">
        <v>6.327</v>
      </c>
      <c r="C230" s="16">
        <v>2.4649999999999998E-2</v>
      </c>
      <c r="D230" s="23">
        <f t="shared" si="7"/>
        <v>2.5285128428578449</v>
      </c>
      <c r="E230" s="23">
        <f t="shared" si="8"/>
        <v>7.3775183758186815E-4</v>
      </c>
    </row>
    <row r="231" spans="1:5">
      <c r="A231" s="16">
        <v>228</v>
      </c>
      <c r="B231" s="17">
        <v>6.327</v>
      </c>
      <c r="C231" s="16">
        <v>2.4170000000000001E-2</v>
      </c>
      <c r="D231" s="23">
        <f t="shared" si="7"/>
        <v>2.5357291804278876</v>
      </c>
      <c r="E231" s="23">
        <f t="shared" si="8"/>
        <v>7.2163375700426966E-4</v>
      </c>
    </row>
    <row r="232" spans="1:5">
      <c r="A232" s="16">
        <v>229</v>
      </c>
      <c r="B232" s="17">
        <v>6.3179999999999996</v>
      </c>
      <c r="C232" s="16">
        <v>2.3789999999999999E-2</v>
      </c>
      <c r="D232" s="23">
        <f t="shared" si="7"/>
        <v>2.5409996071156571</v>
      </c>
      <c r="E232" s="23">
        <f t="shared" si="8"/>
        <v>5.2704266877694477E-4</v>
      </c>
    </row>
    <row r="233" spans="1:5">
      <c r="A233" s="16">
        <v>230</v>
      </c>
      <c r="B233" s="17">
        <v>6.34</v>
      </c>
      <c r="C233" s="16">
        <v>2.341E-2</v>
      </c>
      <c r="D233" s="23">
        <f t="shared" si="7"/>
        <v>2.5481232765347013</v>
      </c>
      <c r="E233" s="23">
        <f t="shared" si="8"/>
        <v>7.1236694190441869E-4</v>
      </c>
    </row>
    <row r="234" spans="1:5">
      <c r="A234" s="16">
        <v>231</v>
      </c>
      <c r="B234" s="17">
        <v>3.323</v>
      </c>
      <c r="C234" s="16">
        <v>1.4250000000000001E-2</v>
      </c>
      <c r="D234" s="23">
        <f t="shared" si="7"/>
        <v>2.492793235918759</v>
      </c>
      <c r="E234" s="23">
        <f t="shared" si="8"/>
        <v>-5.5330040615942265E-3</v>
      </c>
    </row>
    <row r="235" spans="1:5">
      <c r="A235" s="16">
        <v>232</v>
      </c>
      <c r="B235" s="17">
        <v>6.7210000000000001</v>
      </c>
      <c r="C235" s="16">
        <v>2.6870000000000002E-2</v>
      </c>
      <c r="D235" s="23">
        <f t="shared" si="7"/>
        <v>2.5189826492955794</v>
      </c>
      <c r="E235" s="23">
        <f t="shared" si="8"/>
        <v>2.6189413376820347E-3</v>
      </c>
    </row>
    <row r="236" spans="1:5">
      <c r="A236" s="16">
        <v>233</v>
      </c>
      <c r="B236" s="17">
        <v>6.6440000000000001</v>
      </c>
      <c r="C236" s="16">
        <v>2.4799999999999999E-2</v>
      </c>
      <c r="D236" s="23">
        <f t="shared" si="7"/>
        <v>2.544181553451339</v>
      </c>
      <c r="E236" s="23">
        <f t="shared" si="8"/>
        <v>2.519890415575965E-3</v>
      </c>
    </row>
    <row r="237" spans="1:5">
      <c r="A237" s="16">
        <v>234</v>
      </c>
      <c r="B237" s="17">
        <v>6.6269999999999998</v>
      </c>
      <c r="C237" s="16">
        <v>2.3820000000000001E-2</v>
      </c>
      <c r="D237" s="23">
        <f t="shared" si="7"/>
        <v>2.5578584143420899</v>
      </c>
      <c r="E237" s="23">
        <f t="shared" si="8"/>
        <v>1.3676860890750931E-3</v>
      </c>
    </row>
    <row r="238" spans="1:5">
      <c r="A238" s="16">
        <v>235</v>
      </c>
      <c r="B238" s="17">
        <v>6.6070000000000002</v>
      </c>
      <c r="C238" s="16">
        <v>2.316E-2</v>
      </c>
      <c r="D238" s="23">
        <f t="shared" si="7"/>
        <v>2.5668710608722369</v>
      </c>
      <c r="E238" s="23">
        <f t="shared" si="8"/>
        <v>9.0126465301469953E-4</v>
      </c>
    </row>
    <row r="239" spans="1:5">
      <c r="A239" s="16">
        <v>236</v>
      </c>
      <c r="B239" s="17">
        <v>6.6130000000000004</v>
      </c>
      <c r="C239" s="16">
        <v>2.2800000000000001E-2</v>
      </c>
      <c r="D239" s="23">
        <f t="shared" si="7"/>
        <v>2.5727968853987253</v>
      </c>
      <c r="E239" s="23">
        <f t="shared" si="8"/>
        <v>5.9258245264883771E-4</v>
      </c>
    </row>
    <row r="240" spans="1:5">
      <c r="A240" s="16">
        <v>237</v>
      </c>
      <c r="B240" s="17">
        <v>6.6059999999999999</v>
      </c>
      <c r="C240" s="16">
        <v>2.239E-2</v>
      </c>
      <c r="D240" s="23">
        <f t="shared" si="7"/>
        <v>2.578880545526522</v>
      </c>
      <c r="E240" s="23">
        <f t="shared" si="8"/>
        <v>6.0836601277967082E-4</v>
      </c>
    </row>
    <row r="241" spans="1:5">
      <c r="A241" s="16">
        <v>238</v>
      </c>
      <c r="B241" s="17">
        <v>6.6120000000000001</v>
      </c>
      <c r="C241" s="16">
        <v>2.2009999999999998E-2</v>
      </c>
      <c r="D241" s="23">
        <f t="shared" si="7"/>
        <v>2.5852701951368315</v>
      </c>
      <c r="E241" s="23">
        <f t="shared" si="8"/>
        <v>6.389649610309522E-4</v>
      </c>
    </row>
    <row r="242" spans="1:5">
      <c r="A242" s="16">
        <v>239</v>
      </c>
      <c r="B242" s="17">
        <v>6.6150000000000002</v>
      </c>
      <c r="C242" s="16">
        <v>2.1559999999999999E-2</v>
      </c>
      <c r="D242" s="23">
        <f t="shared" si="7"/>
        <v>2.5927170346466397</v>
      </c>
      <c r="E242" s="23">
        <f t="shared" si="8"/>
        <v>7.4468395098081785E-4</v>
      </c>
    </row>
    <row r="243" spans="1:5">
      <c r="A243" s="16">
        <v>240</v>
      </c>
      <c r="B243" s="17">
        <v>6.6109999999999998</v>
      </c>
      <c r="C243" s="16">
        <v>2.1170000000000001E-2</v>
      </c>
      <c r="D243" s="23">
        <f t="shared" si="7"/>
        <v>2.5989129178807486</v>
      </c>
      <c r="E243" s="23">
        <f t="shared" si="8"/>
        <v>6.1958832341089118E-4</v>
      </c>
    </row>
    <row r="244" spans="1:5">
      <c r="A244" s="16">
        <v>241</v>
      </c>
      <c r="B244" s="17">
        <v>3.4750000000000001</v>
      </c>
      <c r="C244" s="16">
        <v>1.3820000000000001E-2</v>
      </c>
      <c r="D244" s="23">
        <f t="shared" si="7"/>
        <v>2.5209256274401044</v>
      </c>
      <c r="E244" s="23">
        <f t="shared" si="8"/>
        <v>-7.798729044064423E-3</v>
      </c>
    </row>
    <row r="245" spans="1:5">
      <c r="A245" s="16">
        <v>242</v>
      </c>
      <c r="B245" s="17">
        <v>7.0570000000000004</v>
      </c>
      <c r="C245" s="16">
        <v>2.4369999999999999E-2</v>
      </c>
      <c r="D245" s="23">
        <f t="shared" si="7"/>
        <v>2.5722224246243131</v>
      </c>
      <c r="E245" s="23">
        <f t="shared" si="8"/>
        <v>5.1296797184208652E-3</v>
      </c>
    </row>
    <row r="246" spans="1:5">
      <c r="A246" s="16">
        <v>243</v>
      </c>
      <c r="B246" s="17">
        <v>6.9480000000000004</v>
      </c>
      <c r="C246" s="16">
        <v>2.2020000000000001E-2</v>
      </c>
      <c r="D246" s="23">
        <f t="shared" si="7"/>
        <v>2.602534548537232</v>
      </c>
      <c r="E246" s="23">
        <f t="shared" si="8"/>
        <v>3.0312123912918931E-3</v>
      </c>
    </row>
    <row r="247" spans="1:5">
      <c r="A247" s="16">
        <v>244</v>
      </c>
      <c r="B247" s="17">
        <v>6.8860000000000001</v>
      </c>
      <c r="C247" s="16">
        <v>2.1270000000000001E-2</v>
      </c>
      <c r="D247" s="23">
        <f t="shared" si="7"/>
        <v>2.6114810167850271</v>
      </c>
      <c r="E247" s="23">
        <f t="shared" si="8"/>
        <v>8.9464682477951034E-4</v>
      </c>
    </row>
    <row r="248" spans="1:5">
      <c r="A248" s="16">
        <v>245</v>
      </c>
      <c r="B248" s="17">
        <v>6.8780000000000001</v>
      </c>
      <c r="C248" s="16">
        <v>2.1160000000000002E-2</v>
      </c>
      <c r="D248" s="23">
        <f t="shared" si="7"/>
        <v>2.6128766683683207</v>
      </c>
      <c r="E248" s="23">
        <f t="shared" si="8"/>
        <v>1.3956515832935779E-4</v>
      </c>
    </row>
    <row r="249" spans="1:5">
      <c r="A249" s="16">
        <v>246</v>
      </c>
      <c r="B249" s="17">
        <v>6.9009999999999998</v>
      </c>
      <c r="C249" s="16">
        <v>2.0889999999999999E-2</v>
      </c>
      <c r="D249" s="23">
        <f t="shared" si="7"/>
        <v>2.6184764042049062</v>
      </c>
      <c r="E249" s="23">
        <f t="shared" si="8"/>
        <v>5.5997358365855732E-4</v>
      </c>
    </row>
    <row r="250" spans="1:5">
      <c r="A250" s="16">
        <v>247</v>
      </c>
      <c r="B250" s="17">
        <v>6.9029999999999996</v>
      </c>
      <c r="C250" s="16">
        <v>2.0420000000000001E-2</v>
      </c>
      <c r="D250" s="23">
        <f t="shared" si="7"/>
        <v>2.6264130065666533</v>
      </c>
      <c r="E250" s="23">
        <f t="shared" si="8"/>
        <v>7.936602361747092E-4</v>
      </c>
    </row>
    <row r="251" spans="1:5">
      <c r="A251" s="16">
        <v>248</v>
      </c>
      <c r="B251" s="17">
        <v>6.891</v>
      </c>
      <c r="C251" s="16">
        <v>2.0039999999999999E-2</v>
      </c>
      <c r="D251" s="23">
        <f t="shared" si="7"/>
        <v>2.6322536309080715</v>
      </c>
      <c r="E251" s="23">
        <f t="shared" si="8"/>
        <v>5.8406243414181884E-4</v>
      </c>
    </row>
    <row r="252" spans="1:5">
      <c r="A252" s="16">
        <v>249</v>
      </c>
      <c r="B252" s="17">
        <v>6.8879999999999999</v>
      </c>
      <c r="C252" s="16">
        <v>1.9820000000000001E-2</v>
      </c>
      <c r="D252" s="23">
        <f t="shared" si="7"/>
        <v>2.6358744866344304</v>
      </c>
      <c r="E252" s="23">
        <f t="shared" si="8"/>
        <v>3.6208557263588402E-4</v>
      </c>
    </row>
    <row r="253" spans="1:5">
      <c r="A253" s="16">
        <v>250</v>
      </c>
      <c r="B253" s="17">
        <v>6.8940000000000001</v>
      </c>
      <c r="C253" s="16">
        <v>1.9560000000000001E-2</v>
      </c>
      <c r="D253" s="23">
        <f t="shared" si="7"/>
        <v>2.6406662602476607</v>
      </c>
      <c r="E253" s="23">
        <f t="shared" si="8"/>
        <v>4.7917736132303547E-4</v>
      </c>
    </row>
    <row r="254" spans="1:5">
      <c r="A254" s="16">
        <v>251</v>
      </c>
      <c r="B254" s="17">
        <v>3.4870000000000001</v>
      </c>
      <c r="C254" s="16">
        <v>1.1310000000000001E-2</v>
      </c>
      <c r="D254" s="23">
        <f t="shared" si="7"/>
        <v>2.5944238864818372</v>
      </c>
      <c r="E254" s="23">
        <f t="shared" si="8"/>
        <v>-4.6242373765823519E-3</v>
      </c>
    </row>
    <row r="255" spans="1:5">
      <c r="A255" s="16">
        <v>252</v>
      </c>
      <c r="B255" s="17">
        <v>7.2720000000000002</v>
      </c>
      <c r="C255" s="16">
        <v>2.2519999999999998E-2</v>
      </c>
      <c r="D255" s="23">
        <f t="shared" si="7"/>
        <v>2.6105902801923726</v>
      </c>
      <c r="E255" s="23">
        <f t="shared" si="8"/>
        <v>1.616639371053541E-3</v>
      </c>
    </row>
    <row r="256" spans="1:5">
      <c r="A256" s="16">
        <v>253</v>
      </c>
      <c r="B256" s="17">
        <v>7.2220000000000004</v>
      </c>
      <c r="C256" s="16">
        <v>2.0799999999999999E-2</v>
      </c>
      <c r="D256" s="23">
        <f t="shared" si="7"/>
        <v>2.6355640097357527</v>
      </c>
      <c r="E256" s="23">
        <f t="shared" si="8"/>
        <v>2.4973729543380065E-3</v>
      </c>
    </row>
    <row r="257" spans="1:5">
      <c r="A257" s="16">
        <v>254</v>
      </c>
      <c r="B257" s="17">
        <v>7.1929999999999996</v>
      </c>
      <c r="C257" s="16">
        <v>1.9980000000000001E-2</v>
      </c>
      <c r="D257" s="23">
        <f t="shared" si="7"/>
        <v>2.6478556442520467</v>
      </c>
      <c r="E257" s="23">
        <f t="shared" si="8"/>
        <v>1.2291634516294002E-3</v>
      </c>
    </row>
    <row r="258" spans="1:5">
      <c r="A258" s="16">
        <v>255</v>
      </c>
      <c r="B258" s="17">
        <v>7.1769999999999996</v>
      </c>
      <c r="C258" s="16">
        <v>1.951E-2</v>
      </c>
      <c r="D258" s="23">
        <f t="shared" si="7"/>
        <v>2.6551300661950892</v>
      </c>
      <c r="E258" s="23">
        <f t="shared" si="8"/>
        <v>7.2744219430425088E-4</v>
      </c>
    </row>
    <row r="259" spans="1:5">
      <c r="A259" s="16">
        <v>256</v>
      </c>
      <c r="B259" s="17">
        <v>7.1779999999999999</v>
      </c>
      <c r="C259" s="16">
        <v>1.934E-2</v>
      </c>
      <c r="D259" s="23">
        <f t="shared" si="7"/>
        <v>2.6581160523286145</v>
      </c>
      <c r="E259" s="23">
        <f t="shared" si="8"/>
        <v>2.9859861335252981E-4</v>
      </c>
    </row>
    <row r="260" spans="1:5">
      <c r="A260" s="16">
        <v>257</v>
      </c>
      <c r="B260" s="17">
        <v>7.18</v>
      </c>
      <c r="C260" s="16">
        <v>1.9120000000000002E-2</v>
      </c>
      <c r="D260" s="23">
        <f t="shared" si="7"/>
        <v>2.6620417412360502</v>
      </c>
      <c r="E260" s="23">
        <f t="shared" si="8"/>
        <v>3.9256889074357204E-4</v>
      </c>
    </row>
    <row r="261" spans="1:5">
      <c r="A261" s="16">
        <v>258</v>
      </c>
      <c r="B261" s="17">
        <v>7.1760000000000002</v>
      </c>
      <c r="C261" s="16">
        <v>1.89E-2</v>
      </c>
      <c r="D261" s="23">
        <f t="shared" si="7"/>
        <v>2.6657213180726118</v>
      </c>
      <c r="E261" s="23">
        <f t="shared" si="8"/>
        <v>3.6795768365616155E-4</v>
      </c>
    </row>
    <row r="262" spans="1:5">
      <c r="A262" s="16">
        <v>259</v>
      </c>
      <c r="B262" s="17">
        <v>7.1749999999999998</v>
      </c>
      <c r="C262" s="16">
        <v>1.8620000000000001E-2</v>
      </c>
      <c r="D262" s="23">
        <f t="shared" ref="D262:D313" si="9">4-4*((C262/B262)/($C$4/$B$4))^0.25</f>
        <v>2.6706444699918555</v>
      </c>
      <c r="E262" s="23">
        <f t="shared" ref="E262:E313" si="10">(D262-D261)/((A262-A261)*10)</f>
        <v>4.9231519192436399E-4</v>
      </c>
    </row>
    <row r="263" spans="1:5">
      <c r="A263" s="16">
        <v>260</v>
      </c>
      <c r="B263" s="17">
        <v>7.1710000000000003</v>
      </c>
      <c r="C263" s="16">
        <v>1.8460000000000001E-2</v>
      </c>
      <c r="D263" s="23">
        <f t="shared" si="9"/>
        <v>2.6733245358385274</v>
      </c>
      <c r="E263" s="23">
        <f t="shared" si="10"/>
        <v>2.6800658466719085E-4</v>
      </c>
    </row>
    <row r="264" spans="1:5">
      <c r="A264" s="16">
        <v>261</v>
      </c>
      <c r="B264" s="17">
        <v>3.456</v>
      </c>
      <c r="C264" s="16">
        <v>1.0019999999999999E-2</v>
      </c>
      <c r="D264" s="23">
        <f t="shared" si="9"/>
        <v>2.6332936864733774</v>
      </c>
      <c r="E264" s="23">
        <f t="shared" si="10"/>
        <v>-4.0030849365149997E-3</v>
      </c>
    </row>
    <row r="265" spans="1:5">
      <c r="A265" s="16">
        <v>262</v>
      </c>
      <c r="B265" s="17">
        <v>7.5369999999999999</v>
      </c>
      <c r="C265" s="16">
        <v>2.145E-2</v>
      </c>
      <c r="D265" s="23">
        <f t="shared" si="9"/>
        <v>2.6396241954273814</v>
      </c>
      <c r="E265" s="23">
        <f t="shared" si="10"/>
        <v>6.3305089540039989E-4</v>
      </c>
    </row>
    <row r="266" spans="1:5">
      <c r="A266" s="16">
        <v>263</v>
      </c>
      <c r="B266" s="17">
        <v>7.5140000000000002</v>
      </c>
      <c r="C266" s="16">
        <v>1.9820000000000001E-2</v>
      </c>
      <c r="D266" s="23">
        <f t="shared" si="9"/>
        <v>2.665219606889889</v>
      </c>
      <c r="E266" s="23">
        <f t="shared" si="10"/>
        <v>2.5595411462507657E-3</v>
      </c>
    </row>
    <row r="267" spans="1:5">
      <c r="A267" s="16">
        <v>264</v>
      </c>
      <c r="B267" s="17">
        <v>7.4809999999999999</v>
      </c>
      <c r="C267" s="16">
        <v>1.8950000000000002E-2</v>
      </c>
      <c r="D267" s="23">
        <f t="shared" si="9"/>
        <v>2.6786614867654683</v>
      </c>
      <c r="E267" s="23">
        <f t="shared" si="10"/>
        <v>1.3441879875579321E-3</v>
      </c>
    </row>
    <row r="268" spans="1:5">
      <c r="A268" s="16">
        <v>265</v>
      </c>
      <c r="B268" s="17">
        <v>7.4669999999999996</v>
      </c>
      <c r="C268" s="16">
        <v>1.848E-2</v>
      </c>
      <c r="D268" s="23">
        <f t="shared" si="9"/>
        <v>2.6863167648242312</v>
      </c>
      <c r="E268" s="23">
        <f t="shared" si="10"/>
        <v>7.6552780587628715E-4</v>
      </c>
    </row>
    <row r="269" spans="1:5">
      <c r="A269" s="16">
        <v>266</v>
      </c>
      <c r="B269" s="17">
        <v>7.4640000000000004</v>
      </c>
      <c r="C269" s="16">
        <v>1.813E-2</v>
      </c>
      <c r="D269" s="23">
        <f t="shared" si="9"/>
        <v>2.6924501745552378</v>
      </c>
      <c r="E269" s="23">
        <f t="shared" si="10"/>
        <v>6.1334097310066231E-4</v>
      </c>
    </row>
    <row r="270" spans="1:5">
      <c r="A270" s="16">
        <v>267</v>
      </c>
      <c r="B270" s="17">
        <v>7.468</v>
      </c>
      <c r="C270" s="16">
        <v>1.7829999999999999E-2</v>
      </c>
      <c r="D270" s="23">
        <f t="shared" si="9"/>
        <v>2.6980675185335636</v>
      </c>
      <c r="E270" s="23">
        <f t="shared" si="10"/>
        <v>5.6173439783258061E-4</v>
      </c>
    </row>
    <row r="271" spans="1:5">
      <c r="A271" s="16">
        <v>268</v>
      </c>
      <c r="B271" s="17">
        <v>7.4630000000000001</v>
      </c>
      <c r="C271" s="16">
        <v>1.7559999999999999E-2</v>
      </c>
      <c r="D271" s="23">
        <f t="shared" si="9"/>
        <v>2.7028073740375183</v>
      </c>
      <c r="E271" s="23">
        <f t="shared" si="10"/>
        <v>4.7398555039546153E-4</v>
      </c>
    </row>
    <row r="272" spans="1:5">
      <c r="A272" s="16">
        <v>269</v>
      </c>
      <c r="B272" s="17">
        <v>7.4630000000000001</v>
      </c>
      <c r="C272" s="16">
        <v>1.7330000000000002E-2</v>
      </c>
      <c r="D272" s="23">
        <f t="shared" si="9"/>
        <v>2.7070760391651332</v>
      </c>
      <c r="E272" s="23">
        <f t="shared" si="10"/>
        <v>4.2686651276149237E-4</v>
      </c>
    </row>
    <row r="273" spans="1:5">
      <c r="A273" s="16">
        <v>270</v>
      </c>
      <c r="B273" s="17">
        <v>7.4580000000000002</v>
      </c>
      <c r="C273" s="16">
        <v>1.7149999999999999E-2</v>
      </c>
      <c r="D273" s="23">
        <f t="shared" si="9"/>
        <v>2.7102303889940131</v>
      </c>
      <c r="E273" s="23">
        <f t="shared" si="10"/>
        <v>3.1543498288799654E-4</v>
      </c>
    </row>
    <row r="274" spans="1:5">
      <c r="A274" s="16">
        <v>271</v>
      </c>
      <c r="B274" s="17">
        <v>3.4049999999999998</v>
      </c>
      <c r="C274" s="41">
        <v>8.9630000000000005E-3</v>
      </c>
      <c r="D274" s="23">
        <f t="shared" si="9"/>
        <v>2.6659080188094286</v>
      </c>
      <c r="E274" s="23">
        <f t="shared" si="10"/>
        <v>-4.4322370184584512E-3</v>
      </c>
    </row>
    <row r="275" spans="1:5">
      <c r="A275" s="16">
        <v>272</v>
      </c>
      <c r="B275" s="17">
        <v>7.7759999999999998</v>
      </c>
      <c r="C275" s="16">
        <v>1.985E-2</v>
      </c>
      <c r="D275" s="23">
        <f t="shared" si="9"/>
        <v>2.6761073577226466</v>
      </c>
      <c r="E275" s="23">
        <f t="shared" si="10"/>
        <v>1.0199338913218004E-3</v>
      </c>
    </row>
    <row r="276" spans="1:5">
      <c r="A276" s="16">
        <v>273</v>
      </c>
      <c r="B276" s="17">
        <v>7.8010000000000002</v>
      </c>
      <c r="C276" s="16">
        <v>1.8710000000000001E-2</v>
      </c>
      <c r="D276" s="23">
        <f t="shared" si="9"/>
        <v>2.6965854007381846</v>
      </c>
      <c r="E276" s="23">
        <f t="shared" si="10"/>
        <v>2.0478043015538018E-3</v>
      </c>
    </row>
    <row r="277" spans="1:5">
      <c r="A277" s="16">
        <v>274</v>
      </c>
      <c r="B277" s="17">
        <v>7.7750000000000004</v>
      </c>
      <c r="C277" s="16">
        <v>1.7829999999999999E-2</v>
      </c>
      <c r="D277" s="23">
        <f t="shared" si="9"/>
        <v>2.7111141966861343</v>
      </c>
      <c r="E277" s="23">
        <f t="shared" si="10"/>
        <v>1.4528795947949646E-3</v>
      </c>
    </row>
    <row r="278" spans="1:5">
      <c r="A278" s="16">
        <v>275</v>
      </c>
      <c r="B278" s="17">
        <v>7.76</v>
      </c>
      <c r="C278" s="16">
        <v>1.738E-2</v>
      </c>
      <c r="D278" s="23">
        <f t="shared" si="9"/>
        <v>2.7187062242618412</v>
      </c>
      <c r="E278" s="23">
        <f t="shared" si="10"/>
        <v>7.5920275757068723E-4</v>
      </c>
    </row>
    <row r="279" spans="1:5">
      <c r="A279" s="16">
        <v>276</v>
      </c>
      <c r="B279" s="17">
        <v>7.73</v>
      </c>
      <c r="C279" s="16">
        <v>1.704E-2</v>
      </c>
      <c r="D279" s="23">
        <f t="shared" si="9"/>
        <v>2.7237838743600458</v>
      </c>
      <c r="E279" s="23">
        <f t="shared" si="10"/>
        <v>5.0776500982046007E-4</v>
      </c>
    </row>
    <row r="280" spans="1:5">
      <c r="A280" s="16">
        <v>277</v>
      </c>
      <c r="B280" s="17">
        <v>7.766</v>
      </c>
      <c r="C280" s="16">
        <v>1.6930000000000001E-2</v>
      </c>
      <c r="D280" s="23">
        <f t="shared" si="9"/>
        <v>2.727327685336066</v>
      </c>
      <c r="E280" s="23">
        <f t="shared" si="10"/>
        <v>3.5438109760201899E-4</v>
      </c>
    </row>
    <row r="281" spans="1:5">
      <c r="A281" s="16">
        <v>278</v>
      </c>
      <c r="B281" s="17">
        <v>7.6929999999999996</v>
      </c>
      <c r="C281" s="16">
        <v>1.686E-2</v>
      </c>
      <c r="D281" s="23">
        <f t="shared" si="9"/>
        <v>2.7256399062544867</v>
      </c>
      <c r="E281" s="23">
        <f t="shared" si="10"/>
        <v>-1.6877790815792438E-4</v>
      </c>
    </row>
    <row r="282" spans="1:5">
      <c r="A282" s="16">
        <v>279</v>
      </c>
      <c r="B282" s="17">
        <v>7.7750000000000004</v>
      </c>
      <c r="C282" s="16">
        <v>1.6899999999999998E-2</v>
      </c>
      <c r="D282" s="23">
        <f t="shared" si="9"/>
        <v>2.7282601490518092</v>
      </c>
      <c r="E282" s="23">
        <f t="shared" si="10"/>
        <v>2.6202427973225361E-4</v>
      </c>
    </row>
    <row r="283" spans="1:5">
      <c r="A283" s="16">
        <v>280</v>
      </c>
      <c r="B283" s="17">
        <v>7.7679999999999998</v>
      </c>
      <c r="C283" s="16">
        <v>1.6410000000000001E-2</v>
      </c>
      <c r="D283" s="23">
        <f t="shared" si="9"/>
        <v>2.7372960333405132</v>
      </c>
      <c r="E283" s="23">
        <f t="shared" si="10"/>
        <v>9.0358842887039437E-4</v>
      </c>
    </row>
    <row r="284" spans="1:5">
      <c r="A284" s="16">
        <v>281</v>
      </c>
      <c r="B284" s="17">
        <v>4.5030000000000001</v>
      </c>
      <c r="C284" s="16">
        <v>1.277E-2</v>
      </c>
      <c r="D284" s="23">
        <f t="shared" si="9"/>
        <v>2.6408294954809306</v>
      </c>
      <c r="E284" s="23">
        <f t="shared" si="10"/>
        <v>-9.6466537859582584E-3</v>
      </c>
    </row>
    <row r="285" spans="1:5">
      <c r="A285" s="16">
        <v>282</v>
      </c>
      <c r="B285" s="17">
        <v>8.3369999999999997</v>
      </c>
      <c r="C285" s="16">
        <v>1.8800000000000001E-2</v>
      </c>
      <c r="D285" s="23">
        <f t="shared" si="9"/>
        <v>2.7165211524024482</v>
      </c>
      <c r="E285" s="23">
        <f t="shared" si="10"/>
        <v>7.5691656921517579E-3</v>
      </c>
    </row>
    <row r="286" spans="1:5">
      <c r="A286" s="16">
        <v>283</v>
      </c>
      <c r="B286" s="17">
        <v>8.0410000000000004</v>
      </c>
      <c r="C286" s="16">
        <v>1.6789999999999999E-2</v>
      </c>
      <c r="D286" s="23">
        <f t="shared" si="9"/>
        <v>2.7409677280689344</v>
      </c>
      <c r="E286" s="23">
        <f t="shared" si="10"/>
        <v>2.4446575666486224E-3</v>
      </c>
    </row>
    <row r="287" spans="1:5">
      <c r="A287" s="16">
        <v>284</v>
      </c>
      <c r="B287" s="17">
        <v>8.0310000000000006</v>
      </c>
      <c r="C287" s="16">
        <v>1.6639999999999999E-2</v>
      </c>
      <c r="D287" s="23">
        <f t="shared" si="9"/>
        <v>2.7433983439255814</v>
      </c>
      <c r="E287" s="23">
        <f t="shared" si="10"/>
        <v>2.4306158566469449E-4</v>
      </c>
    </row>
    <row r="288" spans="1:5">
      <c r="A288" s="16">
        <v>285</v>
      </c>
      <c r="B288" s="17">
        <v>8.032</v>
      </c>
      <c r="C288" s="16">
        <v>1.636E-2</v>
      </c>
      <c r="D288" s="23">
        <f t="shared" si="9"/>
        <v>2.7487571649508142</v>
      </c>
      <c r="E288" s="23">
        <f t="shared" si="10"/>
        <v>5.3588210252328847E-4</v>
      </c>
    </row>
    <row r="289" spans="1:5">
      <c r="A289" s="16">
        <v>286</v>
      </c>
      <c r="B289" s="17">
        <v>8.0280000000000005</v>
      </c>
      <c r="C289" s="16">
        <v>1.626E-2</v>
      </c>
      <c r="D289" s="23">
        <f t="shared" si="9"/>
        <v>2.750518017230648</v>
      </c>
      <c r="E289" s="23">
        <f t="shared" si="10"/>
        <v>1.7608522798338023E-4</v>
      </c>
    </row>
    <row r="290" spans="1:5">
      <c r="A290" s="16">
        <v>287</v>
      </c>
      <c r="B290" s="17">
        <v>8.0289999999999999</v>
      </c>
      <c r="C290" s="16">
        <v>1.6219999999999998E-2</v>
      </c>
      <c r="D290" s="23">
        <f t="shared" si="9"/>
        <v>2.7513260493929392</v>
      </c>
      <c r="E290" s="23">
        <f t="shared" si="10"/>
        <v>8.0803216229119454E-5</v>
      </c>
    </row>
    <row r="291" spans="1:5">
      <c r="A291" s="16">
        <v>288</v>
      </c>
      <c r="B291" s="17">
        <v>8.0359999999999996</v>
      </c>
      <c r="C291" s="16">
        <v>1.6070000000000001E-2</v>
      </c>
      <c r="D291" s="23">
        <f t="shared" si="9"/>
        <v>2.7544943817619401</v>
      </c>
      <c r="E291" s="23">
        <f t="shared" si="10"/>
        <v>3.1683323690008259E-4</v>
      </c>
    </row>
    <row r="292" spans="1:5">
      <c r="A292" s="16">
        <v>289</v>
      </c>
      <c r="B292" s="17">
        <v>8.0090000000000003</v>
      </c>
      <c r="C292" s="16">
        <v>1.6080000000000001E-2</v>
      </c>
      <c r="D292" s="23">
        <f t="shared" si="9"/>
        <v>2.7532521113713337</v>
      </c>
      <c r="E292" s="23">
        <f t="shared" si="10"/>
        <v>-1.2422703906063149E-4</v>
      </c>
    </row>
    <row r="293" spans="1:5">
      <c r="A293" s="16">
        <v>290</v>
      </c>
      <c r="B293" s="17">
        <v>8.032</v>
      </c>
      <c r="C293" s="16">
        <v>1.609E-2</v>
      </c>
      <c r="D293" s="23">
        <f t="shared" si="9"/>
        <v>2.7539519502126968</v>
      </c>
      <c r="E293" s="23">
        <f t="shared" si="10"/>
        <v>6.99838841363043E-5</v>
      </c>
    </row>
    <row r="294" spans="1:5">
      <c r="A294" s="16">
        <v>291</v>
      </c>
      <c r="B294" s="17">
        <v>3.6890000000000001</v>
      </c>
      <c r="C294" s="41">
        <v>8.1810000000000008E-3</v>
      </c>
      <c r="D294" s="23">
        <f t="shared" si="9"/>
        <v>2.7218667348879828</v>
      </c>
      <c r="E294" s="23">
        <f t="shared" si="10"/>
        <v>-3.2085215324713979E-3</v>
      </c>
    </row>
    <row r="295" spans="1:5">
      <c r="A295" s="16">
        <v>292</v>
      </c>
      <c r="B295" s="17">
        <v>8.3699999999999992</v>
      </c>
      <c r="C295" s="16">
        <v>1.8259999999999998E-2</v>
      </c>
      <c r="D295" s="23">
        <f t="shared" si="9"/>
        <v>2.7270963479017363</v>
      </c>
      <c r="E295" s="23">
        <f t="shared" si="10"/>
        <v>5.2296130137534651E-4</v>
      </c>
    </row>
    <row r="296" spans="1:5">
      <c r="A296" s="16">
        <v>293</v>
      </c>
      <c r="B296" s="17">
        <v>8.3620000000000001</v>
      </c>
      <c r="C296" s="16">
        <v>1.7170000000000001E-2</v>
      </c>
      <c r="D296" s="23">
        <f t="shared" si="9"/>
        <v>2.7462332829628782</v>
      </c>
      <c r="E296" s="23">
        <f t="shared" si="10"/>
        <v>1.9136935061141891E-3</v>
      </c>
    </row>
    <row r="297" spans="1:5">
      <c r="A297" s="16">
        <v>294</v>
      </c>
      <c r="B297" s="17">
        <v>8.3610000000000007</v>
      </c>
      <c r="C297" s="16">
        <v>1.6480000000000002E-2</v>
      </c>
      <c r="D297" s="23">
        <f t="shared" si="9"/>
        <v>2.7589866604862525</v>
      </c>
      <c r="E297" s="23">
        <f t="shared" si="10"/>
        <v>1.2753377523374355E-3</v>
      </c>
    </row>
    <row r="298" spans="1:5">
      <c r="A298" s="16">
        <v>295</v>
      </c>
      <c r="B298" s="17">
        <v>8.3209999999999997</v>
      </c>
      <c r="C298" s="16">
        <v>1.5970000000000002E-2</v>
      </c>
      <c r="D298" s="23">
        <f t="shared" si="9"/>
        <v>2.7672243365957989</v>
      </c>
      <c r="E298" s="23">
        <f t="shared" si="10"/>
        <v>8.2376761095463995E-4</v>
      </c>
    </row>
    <row r="299" spans="1:5">
      <c r="A299" s="16">
        <v>296</v>
      </c>
      <c r="B299" s="17">
        <v>8.3260000000000005</v>
      </c>
      <c r="C299" s="16">
        <v>1.576E-2</v>
      </c>
      <c r="D299" s="23">
        <f t="shared" si="9"/>
        <v>2.7714816285354096</v>
      </c>
      <c r="E299" s="23">
        <f t="shared" si="10"/>
        <v>4.2572919396106635E-4</v>
      </c>
    </row>
    <row r="300" spans="1:5">
      <c r="A300" s="16">
        <v>297</v>
      </c>
      <c r="B300" s="17">
        <v>8.34</v>
      </c>
      <c r="C300" s="16">
        <v>1.549E-2</v>
      </c>
      <c r="D300" s="23">
        <f t="shared" si="9"/>
        <v>2.7772911785707528</v>
      </c>
      <c r="E300" s="23">
        <f t="shared" si="10"/>
        <v>5.8095500353432254E-4</v>
      </c>
    </row>
    <row r="301" spans="1:5">
      <c r="A301" s="16">
        <v>298</v>
      </c>
      <c r="B301" s="17">
        <v>8.3409999999999993</v>
      </c>
      <c r="C301" s="16">
        <v>1.5140000000000001E-2</v>
      </c>
      <c r="D301" s="23">
        <f t="shared" si="9"/>
        <v>2.7842937701925794</v>
      </c>
      <c r="E301" s="23">
        <f t="shared" si="10"/>
        <v>7.0025916218265929E-4</v>
      </c>
    </row>
    <row r="302" spans="1:5">
      <c r="A302" s="16">
        <v>299</v>
      </c>
      <c r="B302" s="17">
        <v>8.3330000000000002</v>
      </c>
      <c r="C302" s="16">
        <v>1.489E-2</v>
      </c>
      <c r="D302" s="23">
        <f t="shared" si="9"/>
        <v>2.7890532869532447</v>
      </c>
      <c r="E302" s="23">
        <f t="shared" si="10"/>
        <v>4.7595167606653279E-4</v>
      </c>
    </row>
    <row r="303" spans="1:5">
      <c r="A303" s="16">
        <v>300</v>
      </c>
      <c r="B303" s="17">
        <v>8.3049999999999997</v>
      </c>
      <c r="C303" s="16">
        <v>1.457E-2</v>
      </c>
      <c r="D303" s="23">
        <f t="shared" si="9"/>
        <v>2.7945986251696002</v>
      </c>
      <c r="E303" s="23">
        <f t="shared" si="10"/>
        <v>5.5453382163555003E-4</v>
      </c>
    </row>
    <row r="304" spans="1:5">
      <c r="A304" s="16">
        <v>301</v>
      </c>
      <c r="B304" s="17">
        <v>3.6669999999999998</v>
      </c>
      <c r="C304" s="41">
        <v>6.5279999999999999E-3</v>
      </c>
      <c r="D304" s="23">
        <f t="shared" si="9"/>
        <v>2.7901848667680005</v>
      </c>
      <c r="E304" s="23">
        <f t="shared" si="10"/>
        <v>-4.4137584015997434E-4</v>
      </c>
    </row>
    <row r="305" spans="1:5">
      <c r="A305" s="16">
        <v>302</v>
      </c>
      <c r="B305" s="17">
        <v>8.5220000000000002</v>
      </c>
      <c r="C305" s="16">
        <v>1.6789999999999999E-2</v>
      </c>
      <c r="D305" s="23">
        <f t="shared" si="9"/>
        <v>2.7591222559069335</v>
      </c>
      <c r="E305" s="23">
        <f t="shared" si="10"/>
        <v>-3.1062610861066985E-3</v>
      </c>
    </row>
    <row r="306" spans="1:5">
      <c r="A306" s="16">
        <v>303</v>
      </c>
      <c r="B306" s="17">
        <v>8.7110000000000003</v>
      </c>
      <c r="C306" s="16">
        <v>1.601E-2</v>
      </c>
      <c r="D306" s="23">
        <f t="shared" si="9"/>
        <v>2.7804979540317878</v>
      </c>
      <c r="E306" s="23">
        <f t="shared" si="10"/>
        <v>2.1375698124854294E-3</v>
      </c>
    </row>
    <row r="307" spans="1:5">
      <c r="A307" s="16">
        <v>304</v>
      </c>
      <c r="B307" s="17">
        <v>8.6170000000000009</v>
      </c>
      <c r="C307" s="16">
        <v>1.4959999999999999E-2</v>
      </c>
      <c r="D307" s="23">
        <f t="shared" si="9"/>
        <v>2.7977478044049047</v>
      </c>
      <c r="E307" s="23">
        <f t="shared" si="10"/>
        <v>1.7249850373116881E-3</v>
      </c>
    </row>
    <row r="308" spans="1:5">
      <c r="A308" s="16">
        <v>305</v>
      </c>
      <c r="B308" s="17">
        <v>8.6080000000000005</v>
      </c>
      <c r="C308" s="16">
        <v>1.49E-2</v>
      </c>
      <c r="D308" s="23">
        <f t="shared" si="9"/>
        <v>2.7986412766446094</v>
      </c>
      <c r="E308" s="23">
        <f t="shared" si="10"/>
        <v>8.9347223970470679E-5</v>
      </c>
    </row>
    <row r="309" spans="1:5">
      <c r="A309" s="16">
        <v>306</v>
      </c>
      <c r="B309" s="17">
        <v>8.6180000000000003</v>
      </c>
      <c r="C309" s="16">
        <v>1.4749999999999999E-2</v>
      </c>
      <c r="D309" s="23">
        <f t="shared" si="9"/>
        <v>2.8020240860930028</v>
      </c>
      <c r="E309" s="23">
        <f t="shared" si="10"/>
        <v>3.3828094483934201E-4</v>
      </c>
    </row>
    <row r="310" spans="1:5">
      <c r="A310" s="16">
        <v>307</v>
      </c>
      <c r="B310" s="17">
        <v>8.56</v>
      </c>
      <c r="C310" s="16">
        <v>1.504E-2</v>
      </c>
      <c r="D310" s="23">
        <f t="shared" si="9"/>
        <v>2.7941446303714654</v>
      </c>
      <c r="E310" s="23">
        <f t="shared" si="10"/>
        <v>-7.8794557215373646E-4</v>
      </c>
    </row>
    <row r="311" spans="1:5">
      <c r="A311" s="16">
        <v>308</v>
      </c>
      <c r="B311" s="17">
        <v>8.6430000000000007</v>
      </c>
      <c r="C311" s="16">
        <v>1.477E-2</v>
      </c>
      <c r="D311" s="23">
        <f t="shared" si="9"/>
        <v>2.8024857245408366</v>
      </c>
      <c r="E311" s="23">
        <f t="shared" si="10"/>
        <v>8.341094169371122E-4</v>
      </c>
    </row>
    <row r="312" spans="1:5">
      <c r="A312" s="16">
        <v>309</v>
      </c>
      <c r="B312" s="17">
        <v>8.6289999999999996</v>
      </c>
      <c r="C312" s="16">
        <v>1.4409999999999999E-2</v>
      </c>
      <c r="D312" s="23">
        <f t="shared" si="9"/>
        <v>2.8093679150117894</v>
      </c>
      <c r="E312" s="23">
        <f t="shared" si="10"/>
        <v>6.8821904709528427E-4</v>
      </c>
    </row>
    <row r="313" spans="1:5">
      <c r="A313" s="16">
        <v>310</v>
      </c>
      <c r="B313" s="17">
        <v>8.593</v>
      </c>
      <c r="C313" s="16">
        <v>1.4080000000000001E-2</v>
      </c>
      <c r="D313" s="23">
        <f t="shared" si="9"/>
        <v>2.8150059642644427</v>
      </c>
      <c r="E313" s="23">
        <f t="shared" si="10"/>
        <v>5.6380492526533212E-4</v>
      </c>
    </row>
  </sheetData>
  <phoneticPr fontId="11"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VECD</vt:lpstr>
      <vt:lpstr>VECD revised</vt:lpstr>
      <vt:lpstr>FractureIndexAnalysis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Hassan A. Tabatabaee;Cassie Hintz</dc:creator>
  <cp:lastModifiedBy>RUI WANG</cp:lastModifiedBy>
  <dcterms:created xsi:type="dcterms:W3CDTF">2011-09-28T16:05:39Z</dcterms:created>
  <dcterms:modified xsi:type="dcterms:W3CDTF">2024-04-02T15:44:50Z</dcterms:modified>
</cp:coreProperties>
</file>